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084DEF35-B79B-435E-BEA2-31B9694C95C4}" xr6:coauthVersionLast="47" xr6:coauthVersionMax="47" xr10:uidLastSave="{00000000-0000-0000-0000-000000000000}"/>
  <bookViews>
    <workbookView xWindow="28680" yWindow="-105" windowWidth="29040" windowHeight="15720" tabRatio="909" firstSheet="9" activeTab="2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6" l="1"/>
  <c r="B3" i="86"/>
  <c r="B4" i="86"/>
  <c r="B5" i="86"/>
  <c r="B6" i="86"/>
  <c r="B7" i="86"/>
  <c r="B8" i="86"/>
  <c r="B9" i="86"/>
  <c r="B10" i="86"/>
  <c r="B11" i="86"/>
  <c r="B12" i="86"/>
  <c r="B13" i="86"/>
  <c r="B14" i="86"/>
  <c r="B15" i="86"/>
  <c r="B16" i="86"/>
  <c r="B17" i="86"/>
  <c r="B18" i="86"/>
  <c r="B19" i="86"/>
  <c r="B20" i="86"/>
  <c r="B21" i="86"/>
  <c r="B22" i="86"/>
  <c r="B24" i="86"/>
  <c r="B23" i="86"/>
  <c r="AL19" i="105"/>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Y17" i="154"/>
  <c r="AK52" i="154"/>
  <c r="C55" i="154"/>
  <c r="AK49" i="154"/>
  <c r="I55" i="154"/>
  <c r="U55" i="154"/>
  <c r="AG55" i="154"/>
  <c r="AK53" i="154"/>
  <c r="U7" i="154" l="1"/>
  <c r="AL20" i="154"/>
  <c r="AE17" i="154"/>
  <c r="AF17" i="154" s="1"/>
  <c r="S17" i="154"/>
  <c r="S18" i="154" s="1"/>
  <c r="G17" i="154"/>
  <c r="H17" i="154" s="1"/>
  <c r="A16" i="154"/>
  <c r="AE17" i="155"/>
  <c r="AE16"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K55" i="155"/>
  <c r="M8" i="155"/>
  <c r="A19" i="155"/>
  <c r="B18" i="155"/>
  <c r="AK55" i="154"/>
  <c r="M8" i="154"/>
  <c r="Y18" i="154"/>
  <c r="Z17" i="154"/>
  <c r="Y16" i="154"/>
  <c r="S16" i="154"/>
  <c r="A19" i="154"/>
  <c r="B18" i="154"/>
  <c r="AE18" i="155" l="1"/>
  <c r="AF17" i="155"/>
  <c r="G18" i="154"/>
  <c r="T17" i="154"/>
  <c r="AE18" i="154"/>
  <c r="AE19" i="154" s="1"/>
  <c r="AE16"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F18" i="154" l="1"/>
  <c r="N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T6" i="155" s="1"/>
  <c r="AU6" i="155" s="1"/>
  <c r="AR4" i="155"/>
  <c r="AT3" i="155"/>
  <c r="AK50" i="105"/>
  <c r="G238" i="148"/>
  <c r="F238" i="148"/>
  <c r="E238" i="148"/>
  <c r="AT6" i="154" l="1"/>
  <c r="AU6" i="154" s="1"/>
  <c r="AL35" i="155"/>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Q21" i="107"/>
  <c r="R20" i="107"/>
  <c r="I21" i="107"/>
  <c r="J20" i="107"/>
  <c r="Y21" i="107"/>
  <c r="Z20" i="107"/>
  <c r="A22" i="107"/>
  <c r="B21" i="107"/>
  <c r="C49" i="105"/>
  <c r="A16" i="105" l="1"/>
  <c r="AL22" i="105"/>
  <c r="AL21" i="105"/>
  <c r="AL20" i="105"/>
  <c r="U7"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18" i="105" l="1"/>
  <c r="AL17" i="105"/>
  <c r="AT19" i="107"/>
  <c r="AT26" i="107"/>
  <c r="AT23" i="107"/>
  <c r="E22" i="112"/>
  <c r="E12" i="20"/>
  <c r="AT6" i="105"/>
  <c r="AU6" i="105" s="1"/>
  <c r="AL35" i="105"/>
  <c r="AR6" i="105"/>
  <c r="O8" i="105" s="1"/>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<sst xmlns="http://schemas.openxmlformats.org/spreadsheetml/2006/main" count="3596" uniqueCount="1158">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</sst>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育児等両立応援訓練（短時間訓練）（４箇月）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育児等両立応援訓練（短時間訓練）（４箇月）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323" t="s">
        <v>768</v>
      </c>
      <c r="J19" s="1324"/>
      <c r="K19" s="1325"/>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育児等両立応援訓練（短時間訓練）（４箇月）</v>
      </c>
      <c r="F125" s="561" t="str">
        <f>IF('４訓練の概要'!$D7="","",'４訓練の概要'!$D7)</f>
        <v>育児等両立応援訓練（短時間訓練）（４箇月）</v>
      </c>
      <c r="G125" s="932" t="str">
        <f>IF('４訓練の概要'!$D7="","",'４訓練の概要'!$D7)</f>
        <v>育児等両立応援訓練（短時間訓練）（４箇月）</v>
      </c>
      <c r="I125" s="491" t="str">
        <f t="shared" si="2"/>
        <v>育児等両立応援訓練（短時間訓練）（４箇月）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対象外</v>
      </c>
      <c r="F167" s="561" t="str">
        <f>IF('４訓練の概要'!$D49="","",'４訓練の概要'!$D49)</f>
        <v>対象外</v>
      </c>
      <c r="G167" s="932" t="str">
        <f>IF('４訓練の概要'!$D49="","",'４訓練の概要'!$D49)</f>
        <v>対象外</v>
      </c>
      <c r="I167" s="491" t="str">
        <f t="shared" si="3"/>
        <v>対象外</v>
      </c>
      <c r="K167" s="78"/>
      <c r="L167" t="s">
        <v>775</v>
      </c>
    </row>
    <row r="168" spans="1:12">
      <c r="A168" s="491"/>
      <c r="C168" t="s">
        <v>265</v>
      </c>
      <c r="D168" s="78" t="s">
        <v>923</v>
      </c>
      <c r="E168" s="560" t="str">
        <f>IF('４訓練の概要'!$D50="","",'４訓練の概要'!$D50)</f>
        <v>対象外</v>
      </c>
      <c r="F168" s="561" t="str">
        <f>IF('４訓練の概要'!$D50="","",'４訓練の概要'!$D50)</f>
        <v>対象外</v>
      </c>
      <c r="G168" s="932" t="str">
        <f>IF('４訓練の概要'!$D50="","",'４訓練の概要'!$D50)</f>
        <v>対象外</v>
      </c>
      <c r="I168" s="491" t="str">
        <f t="shared" si="3"/>
        <v>対象外</v>
      </c>
      <c r="K168" s="78"/>
      <c r="L168" t="s">
        <v>775</v>
      </c>
    </row>
    <row r="169" spans="1:12">
      <c r="A169" s="491"/>
      <c r="C169" t="s">
        <v>339</v>
      </c>
      <c r="D169" s="78" t="s">
        <v>924</v>
      </c>
      <c r="E169" s="560" t="str">
        <f>IF('４訓練の概要'!$D51="","",'４訓練の概要'!$D51)</f>
        <v>対象外</v>
      </c>
      <c r="F169" s="561" t="str">
        <f>IF('４訓練の概要'!$D51="","",'４訓練の概要'!$D51)</f>
        <v>対象外</v>
      </c>
      <c r="G169" s="932" t="str">
        <f>IF('４訓練の概要'!$D51="","",'４訓練の概要'!$D51)</f>
        <v>対象外</v>
      </c>
      <c r="I169" s="491" t="str">
        <f t="shared" si="3"/>
        <v>対象外</v>
      </c>
      <c r="K169" s="78"/>
      <c r="L169" t="s">
        <v>775</v>
      </c>
    </row>
    <row r="170" spans="1:12">
      <c r="A170" s="491"/>
      <c r="C170" t="s">
        <v>332</v>
      </c>
      <c r="D170" s="78" t="s">
        <v>925</v>
      </c>
      <c r="E170" s="560" t="str">
        <f>IF('４訓練の概要'!$D52="","",'４訓練の概要'!$D52)</f>
        <v/>
      </c>
      <c r="F170" s="561" t="str">
        <f>IF('４訓練の概要'!$D52="","",'４訓練の概要'!$D52)</f>
        <v/>
      </c>
      <c r="G170" s="932" t="str">
        <f>IF('４訓練の概要'!$D52="","",'４訓練の概要'!$D52)</f>
        <v/>
      </c>
      <c r="I170" s="491" t="str">
        <f t="shared" si="3"/>
        <v/>
      </c>
      <c r="K170" s="78"/>
      <c r="L170" t="s">
        <v>775</v>
      </c>
    </row>
    <row r="171" spans="1:12">
      <c r="A171" s="491"/>
      <c r="C171" t="s">
        <v>333</v>
      </c>
      <c r="D171" s="78" t="s">
        <v>926</v>
      </c>
      <c r="E171" s="560" t="str">
        <f>IF('４訓練の概要'!$D53="","",'４訓練の概要'!$D53)</f>
        <v/>
      </c>
      <c r="F171" s="561" t="str">
        <f>IF('４訓練の概要'!$D53="","",'４訓練の概要'!$D53)</f>
        <v/>
      </c>
      <c r="G171" s="932" t="str">
        <f>IF('４訓練の概要'!$D53="","",'４訓練の概要'!$D53)</f>
        <v/>
      </c>
      <c r="I171" s="491" t="str">
        <f t="shared" si="3"/>
        <v/>
      </c>
      <c r="K171" s="78"/>
      <c r="L171" t="s">
        <v>775</v>
      </c>
    </row>
    <row r="172" spans="1:12">
      <c r="A172" s="491"/>
      <c r="C172" t="s">
        <v>194</v>
      </c>
      <c r="D172" s="78" t="s">
        <v>927</v>
      </c>
      <c r="E172" s="560" t="str">
        <f>IF('４訓練の概要'!$D54="","",'４訓練の概要'!$D54)</f>
        <v/>
      </c>
      <c r="F172" s="561" t="str">
        <f>IF('４訓練の概要'!$D54="","",'４訓練の概要'!$D54)</f>
        <v/>
      </c>
      <c r="G172" s="932" t="str">
        <f>IF('４訓練の概要'!$D54="","",'４訓練の概要'!$D54)</f>
        <v/>
      </c>
      <c r="I172" s="491" t="str">
        <f t="shared" si="3"/>
        <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IF('１０月別カリキュラム(１月)'!A12="","",'１０月別カリキュラム(１月)'!A12)</f>
        <v/>
      </c>
      <c r="F238" s="954" t="str">
        <f>IF('１０月別カリキュラム(１月)'!A12="","",'１０月別カリキュラム(１月)'!A12)</f>
        <v/>
      </c>
      <c r="G238" s="955" t="str">
        <f>IF('１０月別カリキュラム(１月)'!A12="","",'１０月別カリキュラム(１月)'!A12)</f>
        <v/>
      </c>
      <c r="H238" s="931"/>
      <c r="I238" s="956" t="str">
        <f t="shared" si="4"/>
        <v/>
      </c>
      <c r="J238" s="931"/>
      <c r="K238" s="957"/>
      <c r="L238" t="s">
        <v>776</v>
      </c>
    </row>
    <row r="239" spans="1:12">
      <c r="A239" s="491" t="s">
        <v>1102</v>
      </c>
      <c r="B239" t="s">
        <v>710</v>
      </c>
      <c r="C239" t="s">
        <v>1058</v>
      </c>
      <c r="D239" t="s">
        <v>1059</v>
      </c>
      <c r="E239" s="560" t="str">
        <f>IF('１０月別カリキュラム(２月) '!A12="","",'１０月別カリキュラム(２月) '!A12)</f>
        <v/>
      </c>
      <c r="F239" s="561" t="str">
        <f>IF('１０月別カリキュラム(２月) '!A12="","",'１０月別カリキュラム(２月) '!A12)</f>
        <v/>
      </c>
      <c r="G239" s="932" t="str">
        <f>IF('１０月別カリキュラム(２月) '!A12="","",'１０月別カリキュラム(２月) '!A12)</f>
        <v/>
      </c>
      <c r="I239" s="491" t="str">
        <f t="shared" si="4"/>
        <v/>
      </c>
      <c r="K239" s="78"/>
      <c r="L239" t="s">
        <v>776</v>
      </c>
    </row>
    <row r="240" spans="1:12">
      <c r="A240" s="491" t="s">
        <v>1103</v>
      </c>
      <c r="B240" t="s">
        <v>710</v>
      </c>
      <c r="C240" t="s">
        <v>1058</v>
      </c>
      <c r="D240" t="s">
        <v>1059</v>
      </c>
      <c r="E240" s="560" t="str">
        <f>IF('１０月別カリキュラム(３月) '!A12="","",'１０月別カリキュラム(３月) '!A12)</f>
        <v/>
      </c>
      <c r="F240" s="561" t="str">
        <f>IF('１０月別カリキュラム(３月) '!A12="","",'１０月別カリキュラム(３月) '!A12)</f>
        <v/>
      </c>
      <c r="G240" s="932" t="str">
        <f>IF('１０月別カリキュラム(３月) '!A12="","",'１０月別カリキュラム(３月)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41" t="s">
        <v>434</v>
      </c>
      <c r="C3" s="1363"/>
      <c r="D3" s="1011" t="str">
        <f>Data!$A$11</f>
        <v>育児等両立応援訓練（短時間訓練）（４箇月）</v>
      </c>
      <c r="E3" s="217"/>
    </row>
    <row r="4" spans="1:16" ht="19.95" customHeight="1">
      <c r="B4" s="1364" t="s">
        <v>543</v>
      </c>
      <c r="C4" s="523" t="s">
        <v>344</v>
      </c>
      <c r="D4" s="1012" t="str">
        <f>Data!$I$30</f>
        <v/>
      </c>
      <c r="E4" s="225"/>
    </row>
    <row r="5" spans="1:16" ht="19.95" customHeight="1">
      <c r="B5" s="1365"/>
      <c r="C5" s="523" t="s">
        <v>546</v>
      </c>
      <c r="D5" s="1012" t="str">
        <f>Data!$I$26</f>
        <v/>
      </c>
      <c r="E5" s="225"/>
    </row>
    <row r="6" spans="1:16" ht="19.95" customHeight="1">
      <c r="B6" s="1366"/>
      <c r="C6" s="523" t="s">
        <v>544</v>
      </c>
      <c r="D6" s="1020" t="str">
        <f>CONCATENATE(Data!$I$27,"　",Data!$I$28)</f>
        <v>　</v>
      </c>
      <c r="E6" s="225"/>
    </row>
    <row r="7" spans="1:16" ht="19.95" customHeight="1">
      <c r="B7" s="1358" t="s">
        <v>419</v>
      </c>
      <c r="C7" s="1367"/>
      <c r="D7" s="1012" t="str">
        <f>Data!$I$35</f>
        <v/>
      </c>
      <c r="E7" s="225"/>
    </row>
    <row r="8" spans="1:16" ht="19.95" customHeight="1">
      <c r="B8" s="1364" t="s">
        <v>545</v>
      </c>
      <c r="C8" s="523" t="s">
        <v>344</v>
      </c>
      <c r="D8" s="1012" t="str">
        <f>Data!$I$40</f>
        <v/>
      </c>
      <c r="E8" s="225"/>
    </row>
    <row r="9" spans="1:16" ht="19.95" customHeight="1">
      <c r="B9" s="1365"/>
      <c r="C9" s="523" t="s">
        <v>546</v>
      </c>
      <c r="D9" s="1012" t="str">
        <f>Data!$I$36</f>
        <v/>
      </c>
      <c r="E9" s="225"/>
    </row>
    <row r="10" spans="1:16" ht="19.95" customHeight="1">
      <c r="B10" s="1366"/>
      <c r="C10" s="523" t="s">
        <v>544</v>
      </c>
      <c r="D10" s="1012" t="str">
        <f>CONCATENATE(Data!$I$37,"　",Data!$I$38)</f>
        <v>　</v>
      </c>
      <c r="E10" s="225"/>
    </row>
    <row r="11" spans="1:16" ht="19.95" customHeight="1">
      <c r="B11" s="1358" t="s">
        <v>16</v>
      </c>
      <c r="C11" s="1367"/>
      <c r="D11" s="1012" t="str">
        <f>Data!$A$9</f>
        <v/>
      </c>
      <c r="E11" s="522"/>
    </row>
    <row r="12" spans="1:16" ht="19.95" customHeight="1" thickBot="1">
      <c r="B12" s="1361" t="s">
        <v>79</v>
      </c>
      <c r="C12" s="1368"/>
      <c r="D12" s="1013" t="str">
        <f>Data!$I$138</f>
        <v/>
      </c>
      <c r="E12" s="509" t="s">
        <v>18</v>
      </c>
      <c r="F12" s="89"/>
    </row>
    <row r="13" spans="1:16" ht="13.8" thickBot="1">
      <c r="B13" s="541"/>
      <c r="C13" s="541"/>
      <c r="D13" s="542"/>
      <c r="E13" s="541"/>
      <c r="F13" s="89"/>
    </row>
    <row r="14" spans="1:16" ht="20.399999999999999" customHeight="1" thickBot="1">
      <c r="B14" s="1343" t="s">
        <v>552</v>
      </c>
      <c r="C14" s="1343"/>
      <c r="D14" s="543"/>
      <c r="E14" s="539"/>
      <c r="H14" s="1338" t="s">
        <v>410</v>
      </c>
      <c r="I14" s="1339"/>
      <c r="J14" s="1339"/>
      <c r="K14" s="1339"/>
      <c r="L14" s="1339"/>
      <c r="M14" s="1339"/>
      <c r="N14" s="1339"/>
      <c r="O14" s="1339"/>
      <c r="P14" s="1340"/>
    </row>
    <row r="15" spans="1:16" ht="50.4" customHeight="1" thickTop="1" thickBot="1">
      <c r="B15" s="1349" t="s">
        <v>704</v>
      </c>
      <c r="C15" s="1350"/>
      <c r="D15" s="1248"/>
      <c r="E15" s="524" t="s">
        <v>784</v>
      </c>
      <c r="H15" s="1351" t="s">
        <v>1157</v>
      </c>
      <c r="I15" s="1352"/>
      <c r="J15" s="1352"/>
      <c r="K15" s="1352"/>
      <c r="L15" s="1352"/>
      <c r="M15" s="1352"/>
      <c r="N15" s="1352"/>
      <c r="O15" s="1352"/>
      <c r="P15" s="1353"/>
    </row>
    <row r="16" spans="1:16" ht="12.6" customHeight="1">
      <c r="B16" s="89"/>
      <c r="C16" s="89"/>
      <c r="D16" s="538"/>
      <c r="E16" s="540"/>
    </row>
    <row r="17" spans="2:16" ht="20.399999999999999" customHeight="1" thickBot="1">
      <c r="B17" s="1343" t="s">
        <v>555</v>
      </c>
      <c r="C17" s="1343"/>
      <c r="D17" s="222"/>
      <c r="E17" s="222"/>
    </row>
    <row r="18" spans="2:16" ht="20.399999999999999" customHeight="1" thickBot="1">
      <c r="B18" s="1341" t="s">
        <v>329</v>
      </c>
      <c r="C18" s="1363"/>
      <c r="D18" s="1032" t="str">
        <f>IF('４訓練の概要'!D13="","無",'４訓練の概要'!D13)</f>
        <v>無</v>
      </c>
      <c r="E18" s="371"/>
      <c r="H18" s="1448" t="s">
        <v>654</v>
      </c>
      <c r="I18" s="1449"/>
      <c r="J18" s="1449"/>
      <c r="K18" s="1449"/>
      <c r="L18" s="1449"/>
      <c r="M18" s="1449"/>
      <c r="N18" s="1449"/>
      <c r="O18" s="1449"/>
      <c r="P18" s="1450"/>
    </row>
    <row r="19" spans="2:16" ht="34.200000000000003" customHeight="1" thickTop="1">
      <c r="B19" s="1358" t="s">
        <v>556</v>
      </c>
      <c r="C19" s="1373"/>
      <c r="D19" s="1249"/>
      <c r="E19" s="218" t="s">
        <v>785</v>
      </c>
      <c r="H19" s="1326" t="s">
        <v>793</v>
      </c>
      <c r="I19" s="1435"/>
      <c r="J19" s="1435"/>
      <c r="K19" s="1435"/>
      <c r="L19" s="1435"/>
      <c r="M19" s="1435"/>
      <c r="N19" s="1435"/>
      <c r="O19" s="1435"/>
      <c r="P19" s="1436"/>
    </row>
    <row r="20" spans="2:16" ht="38.4" customHeight="1" thickBot="1">
      <c r="B20" s="1361" t="s">
        <v>792</v>
      </c>
      <c r="C20" s="1371"/>
      <c r="D20" s="1250"/>
      <c r="E20" s="528" t="s">
        <v>794</v>
      </c>
      <c r="H20" s="1335"/>
      <c r="I20" s="1336"/>
      <c r="J20" s="1336"/>
      <c r="K20" s="1336"/>
      <c r="L20" s="1336"/>
      <c r="M20" s="1336"/>
      <c r="N20" s="1336"/>
      <c r="O20" s="1336"/>
      <c r="P20" s="1337"/>
    </row>
    <row r="21" spans="2:16" ht="13.2" customHeight="1"/>
    <row r="22" spans="2:16" ht="13.8" thickBot="1">
      <c r="B22" s="948" t="s">
        <v>791</v>
      </c>
    </row>
    <row r="23" spans="2:16" ht="25.95" customHeight="1">
      <c r="B23" s="1448" t="s">
        <v>800</v>
      </c>
      <c r="C23" s="1458"/>
      <c r="D23" s="1028" t="str">
        <f>IF('４訓練の概要'!D14="","無",'４訓練の概要'!D14)</f>
        <v>無</v>
      </c>
      <c r="E23" s="327"/>
      <c r="G23" s="78"/>
      <c r="H23" s="1453" t="s">
        <v>957</v>
      </c>
      <c r="I23" s="1454"/>
      <c r="J23" s="1454"/>
      <c r="K23" s="1454"/>
      <c r="L23" s="1454"/>
      <c r="M23" s="1454"/>
      <c r="N23" s="1454"/>
      <c r="O23" s="1454"/>
      <c r="P23" s="1455"/>
    </row>
    <row r="24" spans="2:16" ht="25.95" customHeight="1" thickBot="1">
      <c r="B24" s="1440" t="s">
        <v>783</v>
      </c>
      <c r="C24" s="1459"/>
      <c r="D24" s="1029">
        <f>IF(D23="有",10000,IF(D23="無",0,""))</f>
        <v>0</v>
      </c>
      <c r="E24" s="949" t="s">
        <v>788</v>
      </c>
      <c r="G24" s="78"/>
      <c r="H24" s="1440"/>
      <c r="I24" s="1456"/>
      <c r="J24" s="1456"/>
      <c r="K24" s="1456"/>
      <c r="L24" s="1456"/>
      <c r="M24" s="1456"/>
      <c r="N24" s="1456"/>
      <c r="O24" s="1456"/>
      <c r="P24" s="1457"/>
    </row>
    <row r="26" spans="2:16" ht="13.8" thickBot="1">
      <c r="B26" s="948" t="s">
        <v>987</v>
      </c>
    </row>
    <row r="27" spans="2:16" ht="25.95" customHeight="1">
      <c r="B27" s="1448" t="s">
        <v>786</v>
      </c>
      <c r="C27" s="1458"/>
      <c r="D27" s="1028" t="str">
        <f>IF('４訓練の概要'!D17="","無",'４訓練の概要'!D17)</f>
        <v>無</v>
      </c>
      <c r="E27" s="327"/>
      <c r="H27" s="1453" t="s">
        <v>958</v>
      </c>
      <c r="I27" s="1454"/>
      <c r="J27" s="1454"/>
      <c r="K27" s="1454"/>
      <c r="L27" s="1454"/>
      <c r="M27" s="1454"/>
      <c r="N27" s="1454"/>
      <c r="O27" s="1454"/>
      <c r="P27" s="1455"/>
    </row>
    <row r="28" spans="2:16" ht="25.95" customHeight="1" thickBot="1">
      <c r="B28" s="1451" t="s">
        <v>790</v>
      </c>
      <c r="C28" s="1452"/>
      <c r="D28" s="1030">
        <f>IF(D27="有",20000,IF(D27="無",0,""))</f>
        <v>0</v>
      </c>
      <c r="E28" s="952" t="s">
        <v>788</v>
      </c>
      <c r="H28" s="1440"/>
      <c r="I28" s="1456"/>
      <c r="J28" s="1456"/>
      <c r="K28" s="1456"/>
      <c r="L28" s="1456"/>
      <c r="M28" s="1456"/>
      <c r="N28" s="1456"/>
      <c r="O28" s="1456"/>
      <c r="P28" s="1457"/>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41" t="s">
        <v>434</v>
      </c>
      <c r="C3" s="1363"/>
      <c r="D3" s="1011" t="str">
        <f>Data!$A$11</f>
        <v>育児等両立応援訓練（短時間訓練）（４箇月）</v>
      </c>
      <c r="E3" s="217"/>
    </row>
    <row r="4" spans="1:16" ht="19.95" customHeight="1">
      <c r="B4" s="1460" t="s">
        <v>543</v>
      </c>
      <c r="C4" s="523" t="s">
        <v>344</v>
      </c>
      <c r="D4" s="1012" t="str">
        <f>Data!$I$30</f>
        <v/>
      </c>
      <c r="E4" s="225"/>
    </row>
    <row r="5" spans="1:16" ht="19.95" customHeight="1">
      <c r="B5" s="1460"/>
      <c r="C5" s="523" t="s">
        <v>546</v>
      </c>
      <c r="D5" s="1012" t="str">
        <f>Data!$I$26</f>
        <v/>
      </c>
      <c r="E5" s="225"/>
    </row>
    <row r="6" spans="1:16" ht="19.95" customHeight="1">
      <c r="B6" s="1460"/>
      <c r="C6" s="523" t="s">
        <v>544</v>
      </c>
      <c r="D6" s="1020" t="str">
        <f>CONCATENATE(Data!$I$27,"　",Data!$I$28)</f>
        <v>　</v>
      </c>
      <c r="E6" s="225"/>
    </row>
    <row r="7" spans="1:16" ht="19.95" customHeight="1">
      <c r="B7" s="1358" t="s">
        <v>419</v>
      </c>
      <c r="C7" s="1367"/>
      <c r="D7" s="1012" t="str">
        <f>Data!$I$35</f>
        <v/>
      </c>
      <c r="E7" s="225"/>
    </row>
    <row r="8" spans="1:16" ht="19.95" customHeight="1">
      <c r="B8" s="1460" t="s">
        <v>545</v>
      </c>
      <c r="C8" s="523" t="s">
        <v>344</v>
      </c>
      <c r="D8" s="1012" t="str">
        <f>Data!$I$40</f>
        <v/>
      </c>
      <c r="E8" s="225"/>
    </row>
    <row r="9" spans="1:16" ht="19.95" customHeight="1">
      <c r="B9" s="1460"/>
      <c r="C9" s="523" t="s">
        <v>546</v>
      </c>
      <c r="D9" s="1012" t="str">
        <f>Data!$I$36</f>
        <v/>
      </c>
      <c r="E9" s="225"/>
    </row>
    <row r="10" spans="1:16" ht="19.95" customHeight="1">
      <c r="B10" s="1460"/>
      <c r="C10" s="523" t="s">
        <v>544</v>
      </c>
      <c r="D10" s="1012" t="str">
        <f>CONCATENATE(Data!$I$37,"　",Data!$I$38)</f>
        <v>　</v>
      </c>
      <c r="E10" s="225"/>
    </row>
    <row r="11" spans="1:16" ht="19.95" customHeight="1">
      <c r="B11" s="1358" t="s">
        <v>16</v>
      </c>
      <c r="C11" s="1367"/>
      <c r="D11" s="1012" t="str">
        <f>Data!$A$9</f>
        <v/>
      </c>
      <c r="E11" s="522"/>
    </row>
    <row r="12" spans="1:16" ht="19.95" customHeight="1" thickBot="1">
      <c r="B12" s="1361" t="s">
        <v>79</v>
      </c>
      <c r="C12" s="1371"/>
      <c r="D12" s="1013" t="str">
        <f>Data!$I$138</f>
        <v/>
      </c>
      <c r="E12" s="509" t="s">
        <v>18</v>
      </c>
      <c r="F12" s="89"/>
    </row>
    <row r="13" spans="1:16" ht="20.399999999999999" customHeight="1" thickBot="1">
      <c r="B13" s="1461" t="s">
        <v>552</v>
      </c>
      <c r="C13" s="1461"/>
      <c r="D13" s="526"/>
      <c r="E13" s="527"/>
      <c r="H13" s="1463" t="s">
        <v>410</v>
      </c>
      <c r="I13" s="1464"/>
      <c r="J13" s="1464"/>
      <c r="K13" s="1464"/>
      <c r="L13" s="1464"/>
      <c r="M13" s="1464"/>
      <c r="N13" s="1464"/>
      <c r="O13" s="1464"/>
      <c r="P13" s="1465"/>
    </row>
    <row r="14" spans="1:16" ht="50.4" customHeight="1" thickBot="1">
      <c r="B14" s="1384" t="s">
        <v>548</v>
      </c>
      <c r="C14" s="1462"/>
      <c r="D14" s="1031">
        <f>D15+D16+D17</f>
        <v>0</v>
      </c>
      <c r="E14" s="521" t="s">
        <v>549</v>
      </c>
      <c r="H14" s="1354"/>
      <c r="I14" s="1355"/>
      <c r="J14" s="1355"/>
      <c r="K14" s="1355"/>
      <c r="L14" s="1355"/>
      <c r="M14" s="1355"/>
      <c r="N14" s="1355"/>
      <c r="O14" s="1355"/>
      <c r="P14" s="1356"/>
    </row>
    <row r="15" spans="1:16" ht="50.4" customHeight="1" thickTop="1" thickBot="1">
      <c r="B15" s="1358" t="s">
        <v>553</v>
      </c>
      <c r="C15" s="1359"/>
      <c r="D15" s="1248"/>
      <c r="E15" s="525" t="s">
        <v>549</v>
      </c>
      <c r="H15" s="357" t="s">
        <v>1145</v>
      </c>
      <c r="I15" s="358"/>
      <c r="J15" s="358"/>
      <c r="K15" s="358"/>
      <c r="L15" s="358"/>
      <c r="M15" s="358"/>
      <c r="N15" s="358"/>
      <c r="O15" s="358"/>
      <c r="P15" s="20"/>
    </row>
    <row r="16" spans="1:16" ht="50.4" customHeight="1" thickTop="1" thickBot="1">
      <c r="B16" s="1358" t="s">
        <v>554</v>
      </c>
      <c r="C16" s="1359"/>
      <c r="D16" s="1248"/>
      <c r="E16" s="568" t="s">
        <v>550</v>
      </c>
      <c r="H16" s="357" t="s">
        <v>551</v>
      </c>
      <c r="I16" s="358"/>
      <c r="J16" s="358"/>
      <c r="K16" s="358"/>
      <c r="L16" s="358"/>
      <c r="M16" s="358"/>
      <c r="N16" s="358"/>
      <c r="O16" s="358"/>
      <c r="P16" s="20"/>
    </row>
    <row r="17" spans="2:16" ht="50.4" customHeight="1" thickTop="1" thickBot="1">
      <c r="B17" s="1349" t="s">
        <v>798</v>
      </c>
      <c r="C17" s="1466"/>
      <c r="D17" s="1248"/>
      <c r="E17" s="524" t="s">
        <v>550</v>
      </c>
      <c r="H17" s="562" t="s">
        <v>799</v>
      </c>
      <c r="I17" s="917"/>
      <c r="J17" s="917"/>
      <c r="K17" s="917"/>
      <c r="L17" s="917"/>
      <c r="M17" s="917"/>
      <c r="N17" s="917"/>
      <c r="O17" s="917"/>
      <c r="P17" s="918"/>
    </row>
    <row r="18" spans="2:16" ht="20.399999999999999" customHeight="1" thickBot="1">
      <c r="B18" s="1343" t="s">
        <v>555</v>
      </c>
      <c r="C18" s="1343"/>
      <c r="D18" s="222"/>
      <c r="E18" s="222"/>
    </row>
    <row r="19" spans="2:16" ht="20.399999999999999" customHeight="1" thickBot="1">
      <c r="B19" s="1341" t="s">
        <v>329</v>
      </c>
      <c r="C19" s="1363"/>
      <c r="D19" s="1032" t="str">
        <f>IF('４訓練の概要'!D13="","無",'４訓練の概要'!D13)</f>
        <v>無</v>
      </c>
      <c r="E19" s="371"/>
    </row>
    <row r="20" spans="2:16" ht="34.200000000000003" customHeight="1" thickTop="1">
      <c r="B20" s="1358" t="s">
        <v>556</v>
      </c>
      <c r="C20" s="1373"/>
      <c r="D20" s="1249"/>
      <c r="E20" s="218" t="s">
        <v>557</v>
      </c>
      <c r="H20" s="1326" t="s">
        <v>733</v>
      </c>
      <c r="I20" s="1435"/>
      <c r="J20" s="1435"/>
      <c r="K20" s="1435"/>
      <c r="L20" s="1435"/>
      <c r="M20" s="1435"/>
      <c r="N20" s="1435"/>
      <c r="O20" s="1435"/>
      <c r="P20" s="1436"/>
    </row>
    <row r="21" spans="2:16" ht="38.4" customHeight="1" thickBot="1">
      <c r="B21" s="1361" t="s">
        <v>732</v>
      </c>
      <c r="C21" s="1371"/>
      <c r="D21" s="1250"/>
      <c r="E21" s="528" t="s">
        <v>558</v>
      </c>
      <c r="H21" s="1335"/>
      <c r="I21" s="1336"/>
      <c r="J21" s="1336"/>
      <c r="K21" s="1336"/>
      <c r="L21" s="1336"/>
      <c r="M21" s="1336"/>
      <c r="N21" s="1336"/>
      <c r="O21" s="1336"/>
      <c r="P21" s="1337"/>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41" t="s">
        <v>434</v>
      </c>
      <c r="C3" s="1363"/>
      <c r="D3" s="532" t="str">
        <f>Data!$A$11</f>
        <v>育児等両立応援訓練（短時間訓練）（４箇月）</v>
      </c>
      <c r="E3" s="217"/>
    </row>
    <row r="4" spans="1:16" ht="30" customHeight="1" thickBot="1">
      <c r="B4" s="1358" t="s">
        <v>565</v>
      </c>
      <c r="C4" s="1373"/>
      <c r="D4" s="533" t="str">
        <f>Data!$I$69</f>
        <v/>
      </c>
      <c r="E4" s="522"/>
    </row>
    <row r="5" spans="1:16" ht="30" customHeight="1" thickBot="1">
      <c r="B5" s="1361" t="s">
        <v>16</v>
      </c>
      <c r="C5" s="1371"/>
      <c r="D5" s="534" t="str">
        <f>Data!$A$9</f>
        <v/>
      </c>
      <c r="E5" s="530"/>
      <c r="H5" s="1338" t="s">
        <v>410</v>
      </c>
      <c r="I5" s="1339"/>
      <c r="J5" s="1339"/>
      <c r="K5" s="1339"/>
      <c r="L5" s="1339"/>
      <c r="M5" s="1339"/>
      <c r="N5" s="1339"/>
      <c r="O5" s="1339"/>
      <c r="P5" s="1340"/>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1" t="s">
        <v>563</v>
      </c>
      <c r="C7" s="1472"/>
      <c r="D7" s="500"/>
      <c r="E7" s="982"/>
      <c r="H7" s="1469" t="s">
        <v>1044</v>
      </c>
      <c r="I7" s="1470"/>
      <c r="J7" s="1470"/>
      <c r="K7" s="1470"/>
      <c r="L7" s="1470"/>
      <c r="M7" s="1470"/>
      <c r="N7" s="368" t="s">
        <v>412</v>
      </c>
      <c r="O7" s="362">
        <f>LEN($D7)</f>
        <v>0</v>
      </c>
      <c r="P7" s="348" t="s">
        <v>398</v>
      </c>
    </row>
    <row r="8" spans="1:16" s="36" customFormat="1" ht="30" customHeight="1" thickTop="1" thickBot="1">
      <c r="B8" s="1474" t="s">
        <v>577</v>
      </c>
      <c r="C8" s="535" t="s">
        <v>578</v>
      </c>
      <c r="D8" s="1251">
        <f>'4-3実習生受入企業一覧(デュアル)'!$D$10</f>
        <v>0</v>
      </c>
      <c r="E8" s="311" t="s">
        <v>580</v>
      </c>
      <c r="H8" s="1469" t="s">
        <v>761</v>
      </c>
      <c r="I8" s="1473"/>
      <c r="J8" s="1473"/>
      <c r="K8" s="1473"/>
      <c r="L8" s="1473"/>
      <c r="M8" s="1473"/>
      <c r="N8" s="368"/>
      <c r="O8" s="362"/>
      <c r="P8" s="348"/>
    </row>
    <row r="9" spans="1:16" s="36" customFormat="1" ht="30" customHeight="1" thickBot="1">
      <c r="B9" s="1474"/>
      <c r="C9" s="535" t="s">
        <v>579</v>
      </c>
      <c r="D9" s="1252">
        <f>'4-3実習生受入企業一覧(デュアル)'!$I$10</f>
        <v>0</v>
      </c>
      <c r="E9" s="311" t="s">
        <v>581</v>
      </c>
      <c r="H9" s="1469" t="s">
        <v>1142</v>
      </c>
      <c r="I9" s="1473"/>
      <c r="J9" s="1473"/>
      <c r="K9" s="1473"/>
      <c r="L9" s="1473"/>
      <c r="M9" s="1473"/>
      <c r="N9" s="368"/>
      <c r="O9" s="362"/>
      <c r="P9" s="348"/>
    </row>
    <row r="10" spans="1:16" s="36" customFormat="1" ht="181.95" customHeight="1" thickTop="1" thickBot="1">
      <c r="B10" s="1467" t="s">
        <v>564</v>
      </c>
      <c r="C10" s="1468"/>
      <c r="D10" s="307"/>
      <c r="E10" s="531"/>
      <c r="H10" s="1469" t="s">
        <v>1006</v>
      </c>
      <c r="I10" s="1470"/>
      <c r="J10" s="1470"/>
      <c r="K10" s="1470"/>
      <c r="L10" s="1470"/>
      <c r="M10" s="1470"/>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85" t="s">
        <v>760</v>
      </c>
      <c r="C2" s="1485"/>
      <c r="D2" s="1485"/>
      <c r="E2" s="1485"/>
      <c r="F2" s="1485"/>
      <c r="G2" s="1485"/>
      <c r="H2" s="1485"/>
      <c r="I2" s="1485"/>
      <c r="J2" s="1485"/>
      <c r="K2" s="1485"/>
    </row>
    <row r="3" spans="2:13">
      <c r="B3" s="878"/>
      <c r="C3" s="878"/>
      <c r="D3" s="878"/>
      <c r="E3" s="878"/>
      <c r="F3" s="878"/>
      <c r="G3" s="878"/>
      <c r="H3" s="878"/>
      <c r="I3" s="878"/>
      <c r="J3" s="878"/>
      <c r="K3" s="878"/>
    </row>
    <row r="4" spans="2:13" ht="18.75" customHeight="1">
      <c r="B4" s="878"/>
      <c r="C4" s="879"/>
      <c r="D4" s="878"/>
      <c r="E4" s="878"/>
      <c r="F4" s="879"/>
      <c r="G4" s="879"/>
      <c r="H4" s="882" t="s">
        <v>519</v>
      </c>
      <c r="I4" s="1486" t="str">
        <f>Data!$A$9</f>
        <v/>
      </c>
      <c r="J4" s="1486" t="str">
        <f>Data!$A$9</f>
        <v/>
      </c>
      <c r="K4" s="1486" t="str">
        <f>Data!$A$9</f>
        <v/>
      </c>
      <c r="L4" s="883"/>
    </row>
    <row r="5" spans="2:13" ht="18.75" customHeight="1">
      <c r="B5" s="878"/>
      <c r="C5" s="879"/>
      <c r="D5" s="878"/>
      <c r="E5" s="878"/>
      <c r="F5" s="879"/>
      <c r="G5" s="879"/>
      <c r="H5" s="882" t="s">
        <v>26</v>
      </c>
      <c r="I5" s="1486" t="str">
        <f>Data!$I$69</f>
        <v/>
      </c>
      <c r="J5" s="1486" t="str">
        <f>Data!$I$69</f>
        <v/>
      </c>
      <c r="K5" s="1486" t="str">
        <f>Data!$I$69</f>
        <v/>
      </c>
    </row>
    <row r="6" spans="2:13" ht="18.75" customHeight="1">
      <c r="B6" s="878"/>
      <c r="C6" s="879"/>
      <c r="D6" s="878"/>
      <c r="E6" s="878"/>
      <c r="F6" s="879"/>
      <c r="G6" s="879"/>
      <c r="H6" s="884"/>
      <c r="I6" s="885"/>
      <c r="J6" s="885"/>
      <c r="K6" s="885"/>
    </row>
    <row r="7" spans="2:13" ht="18.75" customHeight="1" thickBot="1">
      <c r="B7" s="1487" t="s">
        <v>520</v>
      </c>
      <c r="C7" s="1487"/>
      <c r="D7" s="1487"/>
      <c r="E7" s="1487"/>
      <c r="F7" s="1487"/>
      <c r="G7" s="1487"/>
      <c r="H7" s="1487"/>
      <c r="I7" s="1487"/>
      <c r="J7" s="1487"/>
      <c r="K7" s="1487"/>
    </row>
    <row r="8" spans="2:13" ht="27" customHeight="1">
      <c r="B8" s="886" t="s">
        <v>521</v>
      </c>
      <c r="C8" s="888" t="s">
        <v>522</v>
      </c>
      <c r="D8" s="887" t="s">
        <v>79</v>
      </c>
      <c r="E8" s="887" t="s">
        <v>523</v>
      </c>
      <c r="F8" s="887" t="s">
        <v>524</v>
      </c>
      <c r="G8" s="1488" t="s">
        <v>344</v>
      </c>
      <c r="H8" s="1489"/>
      <c r="I8" s="887" t="s">
        <v>23</v>
      </c>
      <c r="J8" s="888" t="s">
        <v>525</v>
      </c>
      <c r="K8" s="889" t="s">
        <v>526</v>
      </c>
    </row>
    <row r="9" spans="2:13" ht="27" customHeight="1" thickBot="1">
      <c r="B9" s="890" t="s">
        <v>85</v>
      </c>
      <c r="C9" s="891" t="s">
        <v>527</v>
      </c>
      <c r="D9" s="891" t="s">
        <v>528</v>
      </c>
      <c r="E9" s="892" t="s">
        <v>529</v>
      </c>
      <c r="F9" s="891" t="s">
        <v>530</v>
      </c>
      <c r="G9" s="1483" t="s">
        <v>531</v>
      </c>
      <c r="H9" s="1484"/>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79"/>
      <c r="H12" s="1480"/>
      <c r="I12" s="511"/>
      <c r="J12" s="511"/>
      <c r="K12" s="991"/>
      <c r="M12" s="903" t="s">
        <v>736</v>
      </c>
    </row>
    <row r="13" spans="2:13" s="36" customFormat="1" ht="22.5" customHeight="1">
      <c r="B13" s="902" t="str">
        <f>IF(C13&lt;&gt;"",COUNTA($C$12:C13),"")</f>
        <v/>
      </c>
      <c r="C13" s="1176"/>
      <c r="D13" s="1177"/>
      <c r="E13" s="1178"/>
      <c r="F13" s="1179"/>
      <c r="G13" s="1481"/>
      <c r="H13" s="1482"/>
      <c r="I13" s="1180"/>
      <c r="J13" s="1180"/>
      <c r="K13" s="1181"/>
    </row>
    <row r="14" spans="2:13" s="36" customFormat="1" ht="22.5" customHeight="1">
      <c r="B14" s="902" t="str">
        <f>IF(C14&lt;&gt;"",COUNTA($C$12:C14),"")</f>
        <v/>
      </c>
      <c r="C14" s="876"/>
      <c r="D14" s="506"/>
      <c r="E14" s="987"/>
      <c r="F14" s="507"/>
      <c r="G14" s="1475"/>
      <c r="H14" s="1476"/>
      <c r="I14" s="508"/>
      <c r="J14" s="508"/>
      <c r="K14" s="512"/>
    </row>
    <row r="15" spans="2:13" s="36" customFormat="1" ht="22.5" customHeight="1">
      <c r="B15" s="902" t="str">
        <f>IF(C15&lt;&gt;"",COUNTA($C$12:C15),"")</f>
        <v/>
      </c>
      <c r="C15" s="876"/>
      <c r="D15" s="506"/>
      <c r="E15" s="987"/>
      <c r="F15" s="507"/>
      <c r="G15" s="1475"/>
      <c r="H15" s="1476"/>
      <c r="I15" s="508"/>
      <c r="J15" s="508"/>
      <c r="K15" s="512"/>
    </row>
    <row r="16" spans="2:13" s="36" customFormat="1" ht="22.5" customHeight="1">
      <c r="B16" s="902" t="str">
        <f>IF(C16&lt;&gt;"",COUNTA($C$12:C16),"")</f>
        <v/>
      </c>
      <c r="C16" s="876"/>
      <c r="D16" s="506"/>
      <c r="E16" s="987"/>
      <c r="F16" s="507"/>
      <c r="G16" s="1475"/>
      <c r="H16" s="1476"/>
      <c r="I16" s="508"/>
      <c r="J16" s="508"/>
      <c r="K16" s="512"/>
    </row>
    <row r="17" spans="2:13" s="36" customFormat="1" ht="22.5" customHeight="1">
      <c r="B17" s="902" t="str">
        <f>IF(C17&lt;&gt;"",COUNTA($C$12:C17),"")</f>
        <v/>
      </c>
      <c r="C17" s="876"/>
      <c r="D17" s="506">
        <v>0</v>
      </c>
      <c r="E17" s="987"/>
      <c r="F17" s="507"/>
      <c r="G17" s="1475"/>
      <c r="H17" s="1476"/>
      <c r="I17" s="508"/>
      <c r="J17" s="508"/>
      <c r="K17" s="512"/>
    </row>
    <row r="18" spans="2:13" s="36" customFormat="1" ht="22.5" customHeight="1">
      <c r="B18" s="902" t="str">
        <f>IF(C18&lt;&gt;"",COUNTA($C$12:C18),"")</f>
        <v/>
      </c>
      <c r="C18" s="876"/>
      <c r="D18" s="506">
        <v>0</v>
      </c>
      <c r="E18" s="987"/>
      <c r="F18" s="507"/>
      <c r="G18" s="1475"/>
      <c r="H18" s="1476"/>
      <c r="I18" s="508"/>
      <c r="J18" s="508"/>
      <c r="K18" s="512"/>
    </row>
    <row r="19" spans="2:13" s="36" customFormat="1" ht="22.5" customHeight="1">
      <c r="B19" s="902" t="str">
        <f>IF(C19&lt;&gt;"",COUNTA($C$12:C19),"")</f>
        <v/>
      </c>
      <c r="C19" s="876"/>
      <c r="D19" s="506"/>
      <c r="E19" s="987"/>
      <c r="F19" s="507"/>
      <c r="G19" s="1475"/>
      <c r="H19" s="1476"/>
      <c r="I19" s="508"/>
      <c r="J19" s="508"/>
      <c r="K19" s="512"/>
    </row>
    <row r="20" spans="2:13" s="36" customFormat="1" ht="22.5" customHeight="1">
      <c r="B20" s="902" t="str">
        <f>IF(C20&lt;&gt;"",COUNTA($C$12:C20),"")</f>
        <v/>
      </c>
      <c r="C20" s="876"/>
      <c r="D20" s="506">
        <v>0</v>
      </c>
      <c r="E20" s="987"/>
      <c r="F20" s="507"/>
      <c r="G20" s="1475"/>
      <c r="H20" s="1476"/>
      <c r="I20" s="508"/>
      <c r="J20" s="508"/>
      <c r="K20" s="512"/>
      <c r="M20" s="817" t="s">
        <v>734</v>
      </c>
    </row>
    <row r="21" spans="2:13" s="36" customFormat="1" ht="22.5" customHeight="1" thickBot="1">
      <c r="B21" s="904" t="str">
        <f>IF(C21&lt;&gt;"",COUNTA($C$12:C21),"")</f>
        <v/>
      </c>
      <c r="C21" s="877"/>
      <c r="D21" s="514"/>
      <c r="E21" s="988"/>
      <c r="F21" s="513"/>
      <c r="G21" s="1477"/>
      <c r="H21" s="1478"/>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41" t="s">
        <v>434</v>
      </c>
      <c r="C3" s="1363"/>
      <c r="D3" s="1041" t="str">
        <f>Data!$A$11</f>
        <v>育児等両立応援訓練（短時間訓練）（４箇月）</v>
      </c>
      <c r="E3" s="217"/>
    </row>
    <row r="4" spans="1:8" ht="30" customHeight="1" thickBot="1">
      <c r="B4" s="1358" t="s">
        <v>565</v>
      </c>
      <c r="C4" s="1373"/>
      <c r="D4" s="1012" t="str">
        <f>Data!$I$69</f>
        <v/>
      </c>
      <c r="E4" s="522"/>
    </row>
    <row r="5" spans="1:8" ht="30" customHeight="1" thickBot="1">
      <c r="B5" s="1361" t="s">
        <v>16</v>
      </c>
      <c r="C5" s="1371"/>
      <c r="D5" s="1042" t="str">
        <f>Data!$A$9</f>
        <v/>
      </c>
      <c r="E5" s="530"/>
      <c r="H5" s="572" t="s">
        <v>410</v>
      </c>
    </row>
    <row r="6" spans="1:8" ht="10.199999999999999" customHeight="1" thickBot="1">
      <c r="B6" s="981"/>
      <c r="C6" s="981"/>
      <c r="D6" s="89"/>
      <c r="E6" s="983"/>
      <c r="H6" s="348"/>
    </row>
    <row r="7" spans="1:8" s="36" customFormat="1" ht="35.4" customHeight="1" thickTop="1" thickBot="1">
      <c r="B7" s="1471" t="s">
        <v>655</v>
      </c>
      <c r="C7" s="1472"/>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86" t="str">
        <f>Data!$A$9</f>
        <v/>
      </c>
      <c r="P22" s="1486" t="str">
        <f>Data!$A$9</f>
        <v/>
      </c>
      <c r="Q22" s="1486" t="str">
        <f>Data!$A$9</f>
        <v/>
      </c>
    </row>
    <row r="23" spans="2:20" ht="18" customHeight="1">
      <c r="G23" s="223"/>
      <c r="H23" s="223"/>
      <c r="I23" s="223"/>
      <c r="M23" s="1499" t="s">
        <v>26</v>
      </c>
      <c r="N23" s="1499"/>
      <c r="O23" s="1486" t="str">
        <f>Data!$I$69</f>
        <v/>
      </c>
      <c r="P23" s="1486" t="str">
        <f>Data!$I$69</f>
        <v/>
      </c>
      <c r="Q23" s="1486"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330"/>
      <c r="D109" s="1330"/>
      <c r="E109" s="1330"/>
      <c r="F109" s="1330"/>
      <c r="G109" s="1330"/>
      <c r="H109" s="1330"/>
      <c r="I109" s="1330"/>
      <c r="J109" s="1330"/>
      <c r="K109" s="1330"/>
      <c r="L109" s="1330"/>
      <c r="M109" s="1330"/>
      <c r="N109" s="1330"/>
      <c r="O109" s="1330"/>
      <c r="P109" s="1330"/>
      <c r="Q109" s="1330"/>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3" t="s">
        <v>434</v>
      </c>
      <c r="C3" s="1534"/>
      <c r="D3" s="1530" t="str">
        <f>Data!$A$11</f>
        <v>育児等両立応援訓練（短時間訓練）（４箇月）</v>
      </c>
      <c r="E3" s="1531"/>
    </row>
    <row r="4" spans="1:16" ht="29.25" customHeight="1">
      <c r="B4" s="1384" t="s">
        <v>565</v>
      </c>
      <c r="C4" s="1526"/>
      <c r="D4" s="1528" t="str">
        <f>Data!$I$69</f>
        <v/>
      </c>
      <c r="E4" s="1529"/>
    </row>
    <row r="5" spans="1:16" ht="29.25" customHeight="1" thickBot="1">
      <c r="B5" s="1361" t="s">
        <v>16</v>
      </c>
      <c r="C5" s="1368"/>
      <c r="D5" s="1541" t="str">
        <f>Data!$A$9</f>
        <v/>
      </c>
      <c r="E5" s="1542"/>
    </row>
    <row r="6" spans="1:16" ht="9" customHeight="1">
      <c r="B6" s="19"/>
      <c r="C6" s="19"/>
      <c r="D6" s="89"/>
    </row>
    <row r="7" spans="1:16" ht="24.6" customHeight="1" thickBot="1">
      <c r="B7" s="343" t="s">
        <v>541</v>
      </c>
      <c r="C7" s="520"/>
      <c r="D7" s="89"/>
      <c r="E7" s="222"/>
    </row>
    <row r="8" spans="1:16" ht="38.4" customHeight="1" thickTop="1">
      <c r="B8" s="1535" t="s">
        <v>111</v>
      </c>
      <c r="C8" s="1536"/>
      <c r="D8" s="1253"/>
      <c r="E8" s="521" t="s">
        <v>542</v>
      </c>
      <c r="H8" s="8"/>
      <c r="I8" s="8"/>
      <c r="J8" s="8"/>
      <c r="K8" s="8"/>
      <c r="L8" s="8"/>
      <c r="M8" s="8"/>
      <c r="N8" s="8"/>
      <c r="O8" s="8"/>
      <c r="P8" s="8"/>
    </row>
    <row r="9" spans="1:16" ht="40.200000000000003" customHeight="1">
      <c r="B9" s="1329" t="s">
        <v>540</v>
      </c>
      <c r="C9" s="1348"/>
      <c r="D9" s="1254"/>
      <c r="E9" s="347" t="s">
        <v>1120</v>
      </c>
      <c r="H9" s="8"/>
    </row>
    <row r="10" spans="1:16" ht="37.950000000000003" customHeight="1" thickBot="1">
      <c r="B10" s="1349" t="s">
        <v>342</v>
      </c>
      <c r="C10" s="1350"/>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37" t="s">
        <v>725</v>
      </c>
      <c r="C12" s="1538"/>
      <c r="D12" s="1129">
        <f>F45+F56</f>
        <v>0</v>
      </c>
      <c r="E12" s="224" t="str">
        <f>CONCATENATE("時間(",K12,L12,M12,N12,")")</f>
        <v>時間(336時間以上360時間以下)</v>
      </c>
      <c r="K12" s="346">
        <f>VLOOKUP($D$3,祝日!$K$3:$S$25,3,FALSE)+VLOOKUP($D$3,祝日!$K$3:$S$25,5,FALSE)</f>
        <v>336</v>
      </c>
      <c r="L12" t="s">
        <v>395</v>
      </c>
      <c r="M12" s="346">
        <f>IF(VLOOKUP($D$3,祝日!$K$3:$S$25,8,FALSE)=999,"",VLOOKUP($D$3,祝日!$K$3:$S$25,8,FALSE)*VLOOKUP($D$3,祝日!$K$3:$S$25,2,FALSE))</f>
        <v>360</v>
      </c>
      <c r="N12" t="str">
        <f>IF(M12="","","時間以下")</f>
        <v>時間以下</v>
      </c>
    </row>
    <row r="13" spans="1:16" ht="30" customHeight="1">
      <c r="B13" s="1539" t="s">
        <v>1045</v>
      </c>
      <c r="C13" s="1540"/>
      <c r="D13" s="1130">
        <f>G32+G44+G56</f>
        <v>0</v>
      </c>
      <c r="E13" s="519" t="s">
        <v>52</v>
      </c>
      <c r="F13" s="517"/>
      <c r="G13" s="345"/>
      <c r="I13" s="345"/>
    </row>
    <row r="14" spans="1:16" ht="35.4" customHeight="1" thickBot="1">
      <c r="B14" s="1532" t="s">
        <v>538</v>
      </c>
      <c r="C14" s="1533"/>
      <c r="D14" s="1131" t="str">
        <f>IF(D13=0,"オンライン設定無し",ROUNDUP(D13/D12,3)*100&amp;"%")</f>
        <v>オンライン設定無し</v>
      </c>
      <c r="E14" s="518" t="s">
        <v>539</v>
      </c>
      <c r="F14" s="517"/>
      <c r="G14" s="345"/>
      <c r="I14" s="345"/>
    </row>
    <row r="15" spans="1:16" ht="30" customHeight="1" thickBot="1">
      <c r="B15" s="1384" t="s">
        <v>384</v>
      </c>
      <c r="C15" s="1526"/>
      <c r="D15" s="1132">
        <f>F45</f>
        <v>0</v>
      </c>
      <c r="E15" s="340" t="str">
        <f>CONCATENATE("時間(",K15,L15,M15,N15,")")</f>
        <v>時間(320時間以上)</v>
      </c>
      <c r="F15" s="1514"/>
      <c r="G15" s="1515"/>
      <c r="J15" s="3"/>
      <c r="K15" s="346">
        <f>VLOOKUP($D$3,祝日!$K$3:$S$25,3,FALSE)</f>
        <v>320</v>
      </c>
      <c r="L15" t="s">
        <v>395</v>
      </c>
      <c r="M15" s="346" t="str">
        <f>IF(VLOOKUP($D$3,祝日!$K$3:$S$25,4,FALSE)=999,"",VLOOKUP($D$3,祝日!$K$3:$S$25,4,FALSE))</f>
        <v/>
      </c>
      <c r="N15" t="str">
        <f>IF(M15="","","時間以下")</f>
        <v/>
      </c>
    </row>
    <row r="16" spans="1:16" ht="30" customHeight="1">
      <c r="B16" s="1358" t="s">
        <v>382</v>
      </c>
      <c r="C16" s="1367"/>
      <c r="D16" s="1133">
        <f>F32</f>
        <v>0</v>
      </c>
      <c r="E16" s="225" t="s">
        <v>352</v>
      </c>
      <c r="F16" s="1437"/>
      <c r="G16" s="1438"/>
    </row>
    <row r="17" spans="2:14" ht="30" customHeight="1" thickBot="1">
      <c r="B17" s="1358" t="s">
        <v>383</v>
      </c>
      <c r="C17" s="1367"/>
      <c r="D17" s="1133">
        <f>F44</f>
        <v>0</v>
      </c>
      <c r="E17" s="225" t="s">
        <v>352</v>
      </c>
      <c r="F17" s="1437"/>
      <c r="G17" s="1438"/>
    </row>
    <row r="18" spans="2:14" ht="30" customHeight="1" thickBot="1">
      <c r="B18" s="1369" t="s">
        <v>386</v>
      </c>
      <c r="C18" s="1525"/>
      <c r="D18" s="1134">
        <f>F56</f>
        <v>0</v>
      </c>
      <c r="E18" s="229" t="str">
        <f>CONCATENATE("時間(",K18,L18,M18,N18,")")</f>
        <v>時間(16時間以上)</v>
      </c>
      <c r="F18" s="1514"/>
      <c r="G18" s="1515"/>
      <c r="J18" s="3"/>
      <c r="K18" s="346">
        <f>VLOOKUP($D$3,祝日!$K$3:$S$25,5,FALSE)</f>
        <v>16</v>
      </c>
      <c r="L18" t="s">
        <v>395</v>
      </c>
      <c r="M18" s="346" t="str">
        <f>IF(VLOOKUP($D$3,祝日!$K$3:$S$25,6,FALSE)=999,"",VLOOKUP($D$3,祝日!$K$3:$S$25,6,FALSE))</f>
        <v/>
      </c>
      <c r="N18" t="str">
        <f>IF(M18="","","時間以下")</f>
        <v/>
      </c>
    </row>
    <row r="19" spans="2:14" ht="30" customHeight="1" thickBot="1">
      <c r="B19" s="1361" t="s">
        <v>726</v>
      </c>
      <c r="C19" s="1368"/>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27" t="s">
        <v>357</v>
      </c>
      <c r="C22" s="1519" t="s">
        <v>358</v>
      </c>
      <c r="D22" s="963"/>
      <c r="E22" s="960"/>
      <c r="F22" s="1108"/>
      <c r="G22" s="1111"/>
      <c r="I22" s="405"/>
    </row>
    <row r="23" spans="2:14" s="30" customFormat="1" ht="16.2">
      <c r="B23" s="1527"/>
      <c r="C23" s="1519"/>
      <c r="D23" s="965"/>
      <c r="E23" s="961"/>
      <c r="F23" s="1109"/>
      <c r="G23" s="1112"/>
      <c r="I23" s="405"/>
    </row>
    <row r="24" spans="2:14" s="30" customFormat="1" ht="16.2">
      <c r="B24" s="1527"/>
      <c r="C24" s="1519"/>
      <c r="D24" s="965"/>
      <c r="E24" s="961"/>
      <c r="F24" s="1109"/>
      <c r="G24" s="1112"/>
      <c r="I24" s="405"/>
    </row>
    <row r="25" spans="2:14" s="30" customFormat="1" ht="16.2">
      <c r="B25" s="1527"/>
      <c r="C25" s="1519"/>
      <c r="D25" s="965"/>
      <c r="E25" s="961"/>
      <c r="F25" s="1109"/>
      <c r="G25" s="1112"/>
      <c r="I25" s="405"/>
    </row>
    <row r="26" spans="2:14" s="30" customFormat="1" ht="16.2">
      <c r="B26" s="1527"/>
      <c r="C26" s="1519"/>
      <c r="D26" s="965"/>
      <c r="E26" s="961"/>
      <c r="F26" s="1109"/>
      <c r="G26" s="1112"/>
      <c r="I26" s="405"/>
    </row>
    <row r="27" spans="2:14" s="30" customFormat="1" ht="16.2">
      <c r="B27" s="1527"/>
      <c r="C27" s="1519"/>
      <c r="D27" s="965"/>
      <c r="E27" s="961"/>
      <c r="F27" s="1109"/>
      <c r="G27" s="1112"/>
      <c r="I27" s="405"/>
    </row>
    <row r="28" spans="2:14" s="30" customFormat="1" ht="16.2">
      <c r="B28" s="1527"/>
      <c r="C28" s="1519"/>
      <c r="D28" s="965"/>
      <c r="E28" s="961"/>
      <c r="F28" s="1109"/>
      <c r="G28" s="1112"/>
      <c r="I28" s="405"/>
    </row>
    <row r="29" spans="2:14" s="30" customFormat="1" ht="16.2">
      <c r="B29" s="1527"/>
      <c r="C29" s="1519"/>
      <c r="D29" s="965"/>
      <c r="E29" s="961"/>
      <c r="F29" s="1109"/>
      <c r="G29" s="1112"/>
      <c r="I29" s="405"/>
    </row>
    <row r="30" spans="2:14" s="30" customFormat="1" ht="19.2">
      <c r="B30" s="1527"/>
      <c r="C30" s="1519"/>
      <c r="D30" s="965"/>
      <c r="E30" s="961"/>
      <c r="F30" s="1109"/>
      <c r="G30" s="1112"/>
      <c r="I30" s="817" t="s">
        <v>734</v>
      </c>
    </row>
    <row r="31" spans="2:14" s="30" customFormat="1" ht="16.8" thickBot="1">
      <c r="B31" s="1527"/>
      <c r="C31" s="1519"/>
      <c r="D31" s="967"/>
      <c r="E31" s="962"/>
      <c r="F31" s="1110"/>
      <c r="G31" s="1113"/>
      <c r="I31" s="405"/>
    </row>
    <row r="32" spans="2:14" s="223" customFormat="1" ht="27" customHeight="1" thickTop="1" thickBot="1">
      <c r="B32" s="1527"/>
      <c r="C32" s="1520"/>
      <c r="D32" s="745"/>
      <c r="E32" s="746" t="s">
        <v>353</v>
      </c>
      <c r="F32" s="1114">
        <f>SUBTOTAL(9,F22:F31)</f>
        <v>0</v>
      </c>
      <c r="G32" s="1115">
        <f>SUBTOTAL(9,G22:G31)</f>
        <v>0</v>
      </c>
      <c r="H32" s="492"/>
      <c r="I32" s="406"/>
    </row>
    <row r="33" spans="2:9" ht="29.4" customHeight="1" thickBot="1">
      <c r="B33" s="1527"/>
      <c r="C33" s="608"/>
      <c r="D33" s="610" t="s">
        <v>99</v>
      </c>
      <c r="E33" s="400" t="s">
        <v>362</v>
      </c>
      <c r="F33" s="493" t="s">
        <v>17</v>
      </c>
      <c r="G33" s="407" t="s">
        <v>286</v>
      </c>
      <c r="H33" s="491"/>
      <c r="I33" s="406"/>
    </row>
    <row r="34" spans="2:9" s="30" customFormat="1" ht="16.8" thickTop="1">
      <c r="B34" s="1527"/>
      <c r="C34" s="1519" t="s">
        <v>359</v>
      </c>
      <c r="D34" s="963"/>
      <c r="E34" s="960"/>
      <c r="F34" s="1108"/>
      <c r="G34" s="1116"/>
      <c r="I34" s="405"/>
    </row>
    <row r="35" spans="2:9" s="30" customFormat="1" ht="16.2">
      <c r="B35" s="1527"/>
      <c r="C35" s="1519"/>
      <c r="D35" s="965"/>
      <c r="E35" s="961"/>
      <c r="F35" s="1109"/>
      <c r="G35" s="1117"/>
      <c r="I35" s="405"/>
    </row>
    <row r="36" spans="2:9" s="30" customFormat="1" ht="16.2">
      <c r="B36" s="1527"/>
      <c r="C36" s="1519"/>
      <c r="D36" s="965"/>
      <c r="E36" s="961"/>
      <c r="F36" s="1109"/>
      <c r="G36" s="1117"/>
      <c r="I36" s="405"/>
    </row>
    <row r="37" spans="2:9" s="30" customFormat="1" ht="16.2">
      <c r="B37" s="1527"/>
      <c r="C37" s="1519"/>
      <c r="D37" s="965"/>
      <c r="E37" s="961"/>
      <c r="F37" s="1109"/>
      <c r="G37" s="1117"/>
      <c r="I37" s="405"/>
    </row>
    <row r="38" spans="2:9" s="30" customFormat="1" ht="16.2">
      <c r="B38" s="1527"/>
      <c r="C38" s="1519"/>
      <c r="D38" s="965"/>
      <c r="E38" s="961"/>
      <c r="F38" s="1109"/>
      <c r="G38" s="1117"/>
      <c r="I38" s="405"/>
    </row>
    <row r="39" spans="2:9" s="30" customFormat="1" ht="16.2">
      <c r="B39" s="1527"/>
      <c r="C39" s="1519"/>
      <c r="D39" s="965"/>
      <c r="E39" s="961"/>
      <c r="F39" s="1109"/>
      <c r="G39" s="1117"/>
      <c r="I39" s="405"/>
    </row>
    <row r="40" spans="2:9" s="30" customFormat="1" ht="16.2">
      <c r="B40" s="1527"/>
      <c r="C40" s="1519"/>
      <c r="D40" s="965"/>
      <c r="E40" s="961"/>
      <c r="F40" s="1109"/>
      <c r="G40" s="1117"/>
      <c r="I40" s="405"/>
    </row>
    <row r="41" spans="2:9" s="30" customFormat="1" ht="16.2">
      <c r="B41" s="1527"/>
      <c r="C41" s="1519"/>
      <c r="D41" s="965"/>
      <c r="E41" s="961"/>
      <c r="F41" s="1109"/>
      <c r="G41" s="1117"/>
      <c r="I41" s="405"/>
    </row>
    <row r="42" spans="2:9" s="30" customFormat="1" ht="19.2">
      <c r="B42" s="1527"/>
      <c r="C42" s="1519"/>
      <c r="D42" s="965"/>
      <c r="E42" s="961"/>
      <c r="F42" s="1109"/>
      <c r="G42" s="1117"/>
      <c r="I42" s="817" t="s">
        <v>734</v>
      </c>
    </row>
    <row r="43" spans="2:9" s="30" customFormat="1" ht="16.8" thickBot="1">
      <c r="B43" s="1527"/>
      <c r="C43" s="1519"/>
      <c r="D43" s="967"/>
      <c r="E43" s="962"/>
      <c r="F43" s="1110"/>
      <c r="G43" s="1118"/>
      <c r="I43" s="405"/>
    </row>
    <row r="44" spans="2:9" s="223" customFormat="1" ht="27" customHeight="1" thickTop="1" thickBot="1">
      <c r="B44" s="1527"/>
      <c r="C44" s="1519"/>
      <c r="D44" s="745"/>
      <c r="E44" s="746" t="s">
        <v>354</v>
      </c>
      <c r="F44" s="1119">
        <f>SUBTOTAL(9,F34:F43)</f>
        <v>0</v>
      </c>
      <c r="G44" s="1120">
        <f>SUBTOTAL(9,G34:G43)</f>
        <v>0</v>
      </c>
      <c r="I44" s="406"/>
    </row>
    <row r="45" spans="2:9" s="223" customFormat="1" ht="31.95" customHeight="1" thickBot="1">
      <c r="B45" s="1527"/>
      <c r="C45" s="742"/>
      <c r="D45" s="611"/>
      <c r="E45" s="227" t="s">
        <v>355</v>
      </c>
      <c r="F45" s="1121">
        <f>F32+F44</f>
        <v>0</v>
      </c>
      <c r="G45" s="1122">
        <f>G32+G44</f>
        <v>0</v>
      </c>
      <c r="I45" s="406"/>
    </row>
    <row r="46" spans="2:9" ht="29.4" customHeight="1" thickBot="1">
      <c r="B46" s="1527"/>
      <c r="C46" s="742"/>
      <c r="D46" s="610" t="s">
        <v>99</v>
      </c>
      <c r="E46" s="400" t="s">
        <v>362</v>
      </c>
      <c r="F46" s="493" t="s">
        <v>17</v>
      </c>
      <c r="G46" s="407" t="s">
        <v>286</v>
      </c>
      <c r="I46" s="406"/>
    </row>
    <row r="47" spans="2:9" s="30" customFormat="1" ht="24.6" thickTop="1">
      <c r="B47" s="1527"/>
      <c r="C47" s="1521" t="s">
        <v>57</v>
      </c>
      <c r="D47" s="1523" t="s">
        <v>211</v>
      </c>
      <c r="E47" s="1196" t="s">
        <v>364</v>
      </c>
      <c r="F47" s="1123"/>
      <c r="G47" s="1124"/>
      <c r="H47" s="489"/>
      <c r="I47" s="405"/>
    </row>
    <row r="48" spans="2:9" s="30" customFormat="1" ht="16.2">
      <c r="B48" s="1527"/>
      <c r="C48" s="1521"/>
      <c r="D48" s="1524"/>
      <c r="E48" s="969"/>
      <c r="F48" s="1125"/>
      <c r="G48" s="1125"/>
      <c r="H48" s="489"/>
      <c r="I48" s="405"/>
    </row>
    <row r="49" spans="2:9" s="30" customFormat="1" ht="16.2">
      <c r="B49" s="1527"/>
      <c r="C49" s="1521"/>
      <c r="D49" s="965"/>
      <c r="E49" s="970"/>
      <c r="F49" s="1112"/>
      <c r="G49" s="1117"/>
      <c r="H49" s="489"/>
      <c r="I49" s="405"/>
    </row>
    <row r="50" spans="2:9" s="30" customFormat="1" ht="16.2">
      <c r="B50" s="1527"/>
      <c r="C50" s="1521"/>
      <c r="D50" s="965"/>
      <c r="E50" s="961"/>
      <c r="F50" s="1112"/>
      <c r="G50" s="1117"/>
      <c r="H50" s="489"/>
      <c r="I50" s="405"/>
    </row>
    <row r="51" spans="2:9" s="30" customFormat="1" ht="16.2">
      <c r="B51" s="1527"/>
      <c r="C51" s="1521"/>
      <c r="D51" s="965"/>
      <c r="E51" s="961"/>
      <c r="F51" s="1109"/>
      <c r="G51" s="1117"/>
      <c r="H51" s="489"/>
      <c r="I51" s="405"/>
    </row>
    <row r="52" spans="2:9" s="30" customFormat="1" ht="16.2">
      <c r="B52" s="1527"/>
      <c r="C52" s="1521"/>
      <c r="D52" s="965"/>
      <c r="E52" s="961"/>
      <c r="F52" s="1109"/>
      <c r="G52" s="1117"/>
      <c r="H52" s="489"/>
      <c r="I52" s="405"/>
    </row>
    <row r="53" spans="2:9" s="30" customFormat="1" ht="16.2">
      <c r="B53" s="1527"/>
      <c r="C53" s="1521"/>
      <c r="D53" s="965"/>
      <c r="E53" s="961"/>
      <c r="F53" s="1109"/>
      <c r="G53" s="1117"/>
      <c r="H53" s="489"/>
      <c r="I53" s="405"/>
    </row>
    <row r="54" spans="2:9" s="30" customFormat="1" ht="19.2">
      <c r="B54" s="1527"/>
      <c r="C54" s="1521"/>
      <c r="D54" s="965"/>
      <c r="E54" s="961"/>
      <c r="F54" s="1109"/>
      <c r="G54" s="1117"/>
      <c r="H54" s="489"/>
      <c r="I54" s="817" t="s">
        <v>734</v>
      </c>
    </row>
    <row r="55" spans="2:9" s="30" customFormat="1" ht="16.8" thickBot="1">
      <c r="B55" s="1527"/>
      <c r="C55" s="1521"/>
      <c r="D55" s="967"/>
      <c r="E55" s="962"/>
      <c r="F55" s="1110"/>
      <c r="G55" s="1118"/>
      <c r="H55" s="489"/>
      <c r="I55" s="405"/>
    </row>
    <row r="56" spans="2:9" s="223" customFormat="1" ht="27" customHeight="1" thickTop="1" thickBot="1">
      <c r="B56" s="1527"/>
      <c r="C56" s="1522"/>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16" t="s">
        <v>356</v>
      </c>
      <c r="D58" s="404" t="s">
        <v>46</v>
      </c>
      <c r="E58" s="404" t="s">
        <v>46</v>
      </c>
      <c r="F58" s="1127">
        <v>3</v>
      </c>
      <c r="G58" s="1074"/>
      <c r="H58" s="491"/>
    </row>
    <row r="59" spans="2:9" ht="18" customHeight="1">
      <c r="B59" s="739"/>
      <c r="C59" s="1517"/>
      <c r="D59" s="612" t="s">
        <v>47</v>
      </c>
      <c r="E59" s="404" t="s">
        <v>47</v>
      </c>
      <c r="F59" s="1127">
        <v>3</v>
      </c>
      <c r="G59" s="1074"/>
      <c r="H59" s="491"/>
    </row>
    <row r="60" spans="2:9" ht="18" customHeight="1" thickBot="1">
      <c r="B60" s="740"/>
      <c r="C60" s="1518"/>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3" t="s">
        <v>434</v>
      </c>
      <c r="C3" s="1534"/>
      <c r="D3" s="1530" t="str">
        <f>Data!$A$11</f>
        <v>育児等両立応援訓練（短時間訓練）（４箇月）</v>
      </c>
      <c r="E3" s="1531"/>
    </row>
    <row r="4" spans="1:16" ht="29.25" customHeight="1">
      <c r="B4" s="1384" t="s">
        <v>565</v>
      </c>
      <c r="C4" s="1526"/>
      <c r="D4" s="1528" t="str">
        <f>Data!$I$69</f>
        <v/>
      </c>
      <c r="E4" s="1529"/>
    </row>
    <row r="5" spans="1:16" ht="29.25" customHeight="1" thickBot="1">
      <c r="B5" s="1361" t="s">
        <v>16</v>
      </c>
      <c r="C5" s="1368"/>
      <c r="D5" s="1541" t="str">
        <f>Data!$A$9</f>
        <v/>
      </c>
      <c r="E5" s="1542"/>
    </row>
    <row r="6" spans="1:16" ht="9" customHeight="1">
      <c r="B6" s="19"/>
      <c r="C6" s="19"/>
      <c r="D6" s="89"/>
    </row>
    <row r="7" spans="1:16" ht="24.6" customHeight="1" thickBot="1">
      <c r="B7" s="343" t="s">
        <v>584</v>
      </c>
      <c r="C7" s="520"/>
      <c r="D7" s="89"/>
      <c r="E7" s="222"/>
    </row>
    <row r="8" spans="1:16" ht="38.4" customHeight="1" thickTop="1">
      <c r="B8" s="1535" t="s">
        <v>111</v>
      </c>
      <c r="C8" s="1536"/>
      <c r="D8" s="1256"/>
      <c r="E8" s="521" t="s">
        <v>542</v>
      </c>
      <c r="H8" s="8"/>
      <c r="I8" s="8"/>
      <c r="J8" s="8"/>
      <c r="K8" s="8"/>
      <c r="L8" s="8"/>
      <c r="M8" s="8"/>
      <c r="N8" s="8"/>
      <c r="O8" s="8"/>
      <c r="P8" s="8"/>
    </row>
    <row r="9" spans="1:16" ht="40.200000000000003" customHeight="1">
      <c r="B9" s="1329" t="s">
        <v>540</v>
      </c>
      <c r="C9" s="1348"/>
      <c r="D9" s="1257"/>
      <c r="E9" s="347" t="s">
        <v>1120</v>
      </c>
      <c r="H9" s="8"/>
    </row>
    <row r="10" spans="1:16" ht="37.950000000000003" customHeight="1" thickBot="1">
      <c r="B10" s="1349" t="s">
        <v>342</v>
      </c>
      <c r="C10" s="1350"/>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35" t="s">
        <v>111</v>
      </c>
      <c r="C12" s="1536"/>
      <c r="D12" s="1256"/>
      <c r="E12" s="521" t="s">
        <v>542</v>
      </c>
      <c r="H12" s="8"/>
      <c r="I12" s="8"/>
      <c r="J12" s="8"/>
      <c r="K12" s="8"/>
      <c r="L12" s="8"/>
      <c r="M12" s="8"/>
      <c r="N12" s="8"/>
      <c r="O12" s="8"/>
      <c r="P12" s="8"/>
    </row>
    <row r="13" spans="1:16" ht="40.200000000000003" customHeight="1">
      <c r="B13" s="1329" t="s">
        <v>540</v>
      </c>
      <c r="C13" s="1348"/>
      <c r="D13" s="1257"/>
      <c r="E13" s="347" t="s">
        <v>1120</v>
      </c>
      <c r="H13" s="8"/>
    </row>
    <row r="14" spans="1:16" ht="37.950000000000003" customHeight="1" thickBot="1">
      <c r="B14" s="1349" t="s">
        <v>342</v>
      </c>
      <c r="C14" s="1350"/>
      <c r="D14" s="1241"/>
      <c r="E14" s="364" t="s">
        <v>735</v>
      </c>
      <c r="H14" s="8"/>
      <c r="I14" s="8"/>
      <c r="J14" s="8"/>
      <c r="K14" s="8"/>
      <c r="L14" s="8"/>
      <c r="M14" s="8"/>
      <c r="N14" s="8"/>
      <c r="O14" s="8"/>
      <c r="P14" s="8"/>
    </row>
    <row r="15" spans="1:16" ht="24.6" customHeight="1" thickBot="1">
      <c r="B15" s="343" t="s">
        <v>385</v>
      </c>
      <c r="C15" s="222"/>
      <c r="D15" s="1548"/>
      <c r="E15" s="1548"/>
    </row>
    <row r="16" spans="1:16" ht="37.950000000000003" customHeight="1">
      <c r="B16" s="1341" t="s">
        <v>582</v>
      </c>
      <c r="C16" s="1363"/>
      <c r="D16" s="1057">
        <f>F63+F86+F75</f>
        <v>0</v>
      </c>
      <c r="E16" s="224" t="s">
        <v>52</v>
      </c>
    </row>
    <row r="17" spans="2:14" ht="30" customHeight="1">
      <c r="B17" s="1539" t="s">
        <v>511</v>
      </c>
      <c r="C17" s="1373"/>
      <c r="D17" s="1077">
        <f>G38+G50+G62+G75+G86</f>
        <v>0</v>
      </c>
      <c r="E17" s="519" t="s">
        <v>387</v>
      </c>
      <c r="F17" s="517"/>
      <c r="G17" s="345"/>
      <c r="I17" s="345"/>
    </row>
    <row r="18" spans="2:14" ht="33" customHeight="1" thickBot="1">
      <c r="B18" s="1532" t="s">
        <v>538</v>
      </c>
      <c r="C18" s="1368"/>
      <c r="D18" s="1076" t="str">
        <f>IF(D17=0,"オンライン設定無し",ROUNDUP(D17/D16,3)*100&amp;"%")</f>
        <v>オンライン設定無し</v>
      </c>
      <c r="E18" s="518" t="s">
        <v>539</v>
      </c>
      <c r="F18" s="517"/>
      <c r="G18" s="345"/>
      <c r="I18" s="345"/>
    </row>
    <row r="19" spans="2:14" ht="30" customHeight="1" thickBot="1">
      <c r="B19" s="1384" t="s">
        <v>518</v>
      </c>
      <c r="C19" s="1526"/>
      <c r="D19" s="1058">
        <f>F63</f>
        <v>0</v>
      </c>
      <c r="E19" s="340" t="str">
        <f>CONCATENATE("時間(",K19,L19,M19,N19,")")</f>
        <v>時間(320時間以上)</v>
      </c>
      <c r="F19" s="1514"/>
      <c r="G19" s="1515"/>
      <c r="J19" s="3"/>
      <c r="K19" s="346">
        <f>VLOOKUP($D$3,祝日!$K$3:$S$25,3,FALSE)</f>
        <v>320</v>
      </c>
      <c r="L19" t="s">
        <v>395</v>
      </c>
      <c r="M19" s="346" t="str">
        <f>IF(VLOOKUP($D$3,祝日!$K$3:$S$25,4,FALSE)=999,"",VLOOKUP($D$3,祝日!$K$3:$S$25,4,FALSE))</f>
        <v/>
      </c>
      <c r="N19" t="str">
        <f>IF(M19="","","時間以下")</f>
        <v/>
      </c>
    </row>
    <row r="20" spans="2:14" ht="30" customHeight="1">
      <c r="B20" s="1358" t="s">
        <v>382</v>
      </c>
      <c r="C20" s="1367"/>
      <c r="D20" s="1059">
        <f>F38</f>
        <v>0</v>
      </c>
      <c r="E20" s="225" t="s">
        <v>52</v>
      </c>
      <c r="F20" s="1437"/>
      <c r="G20" s="1438"/>
    </row>
    <row r="21" spans="2:14" ht="30" customHeight="1" thickBot="1">
      <c r="B21" s="1358" t="s">
        <v>383</v>
      </c>
      <c r="C21" s="1367"/>
      <c r="D21" s="1059">
        <f>F50</f>
        <v>0</v>
      </c>
      <c r="E21" s="225" t="s">
        <v>52</v>
      </c>
      <c r="F21" s="1437"/>
      <c r="G21" s="1438"/>
    </row>
    <row r="22" spans="2:14" ht="30" customHeight="1" thickBot="1">
      <c r="B22" s="1383" t="s">
        <v>515</v>
      </c>
      <c r="C22" s="1546"/>
      <c r="D22" s="1066">
        <f>F62</f>
        <v>0</v>
      </c>
      <c r="E22" s="504"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69" t="s">
        <v>516</v>
      </c>
      <c r="C23" s="1525"/>
      <c r="D23" s="1060">
        <f>F75</f>
        <v>0</v>
      </c>
      <c r="E23" s="505"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69" t="s">
        <v>386</v>
      </c>
      <c r="C24" s="1525"/>
      <c r="D24" s="1060">
        <f>F86</f>
        <v>0</v>
      </c>
      <c r="E24" s="229" t="str">
        <f>CONCATENATE("時間(",K24,L24,M24,N24,")")</f>
        <v>時間(16時間以上)</v>
      </c>
      <c r="F24" s="1514"/>
      <c r="G24" s="1515"/>
      <c r="J24" s="3"/>
      <c r="K24" s="346">
        <f>VLOOKUP($D$3,祝日!$K$3:$S$25,5,FALSE)</f>
        <v>16</v>
      </c>
      <c r="L24" t="s">
        <v>395</v>
      </c>
      <c r="M24" s="346" t="str">
        <f>IF(VLOOKUP($D$3,祝日!$K$3:$S$25,6,FALSE)=999,"",VLOOKUP($D$3,祝日!$K$3:$S$25,6,FALSE))</f>
        <v/>
      </c>
      <c r="N24" t="str">
        <f>IF(M24="","","時間以下")</f>
        <v/>
      </c>
    </row>
    <row r="25" spans="2:14" ht="30" customHeight="1" thickBot="1">
      <c r="B25" s="1361" t="s">
        <v>726</v>
      </c>
      <c r="C25" s="1368"/>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47" t="s">
        <v>357</v>
      </c>
      <c r="C28" s="1545" t="s">
        <v>358</v>
      </c>
      <c r="D28" s="963"/>
      <c r="E28" s="960"/>
      <c r="F28" s="964"/>
      <c r="G28" s="321"/>
      <c r="I28" s="405"/>
    </row>
    <row r="29" spans="2:14" s="30" customFormat="1" ht="16.2">
      <c r="B29" s="1527"/>
      <c r="C29" s="1519"/>
      <c r="D29" s="965"/>
      <c r="E29" s="961"/>
      <c r="F29" s="966"/>
      <c r="G29" s="322"/>
      <c r="I29" s="405"/>
    </row>
    <row r="30" spans="2:14" s="30" customFormat="1" ht="16.2">
      <c r="B30" s="1527"/>
      <c r="C30" s="1519"/>
      <c r="D30" s="965"/>
      <c r="E30" s="961"/>
      <c r="F30" s="966"/>
      <c r="G30" s="322"/>
      <c r="I30" s="405"/>
    </row>
    <row r="31" spans="2:14" s="30" customFormat="1" ht="16.2">
      <c r="B31" s="1527"/>
      <c r="C31" s="1519"/>
      <c r="D31" s="965"/>
      <c r="E31" s="961"/>
      <c r="F31" s="966"/>
      <c r="G31" s="322"/>
      <c r="I31" s="405"/>
    </row>
    <row r="32" spans="2:14" s="30" customFormat="1" ht="16.2">
      <c r="B32" s="1527"/>
      <c r="C32" s="1519"/>
      <c r="D32" s="965"/>
      <c r="E32" s="961"/>
      <c r="F32" s="966"/>
      <c r="G32" s="322"/>
      <c r="I32" s="405"/>
    </row>
    <row r="33" spans="2:9" s="30" customFormat="1" ht="16.2">
      <c r="B33" s="1527"/>
      <c r="C33" s="1519"/>
      <c r="D33" s="965"/>
      <c r="E33" s="961"/>
      <c r="F33" s="966"/>
      <c r="G33" s="322"/>
      <c r="I33" s="405"/>
    </row>
    <row r="34" spans="2:9" s="30" customFormat="1" ht="16.2">
      <c r="B34" s="1527"/>
      <c r="C34" s="1519"/>
      <c r="D34" s="965"/>
      <c r="E34" s="961"/>
      <c r="F34" s="966"/>
      <c r="G34" s="322"/>
      <c r="I34" s="405"/>
    </row>
    <row r="35" spans="2:9" s="30" customFormat="1" ht="16.2">
      <c r="B35" s="1527"/>
      <c r="C35" s="1519"/>
      <c r="D35" s="965"/>
      <c r="E35" s="961"/>
      <c r="F35" s="966"/>
      <c r="G35" s="322"/>
      <c r="I35" s="405"/>
    </row>
    <row r="36" spans="2:9" s="30" customFormat="1" ht="19.2">
      <c r="B36" s="1527"/>
      <c r="C36" s="1519"/>
      <c r="D36" s="965"/>
      <c r="E36" s="961"/>
      <c r="F36" s="966"/>
      <c r="G36" s="322"/>
      <c r="I36" s="817" t="s">
        <v>734</v>
      </c>
    </row>
    <row r="37" spans="2:9" s="30" customFormat="1" ht="16.8" thickBot="1">
      <c r="B37" s="1527"/>
      <c r="C37" s="1519"/>
      <c r="D37" s="967"/>
      <c r="E37" s="962"/>
      <c r="F37" s="968"/>
      <c r="G37" s="323"/>
      <c r="I37" s="405"/>
    </row>
    <row r="38" spans="2:9" s="223" customFormat="1" ht="27" customHeight="1" thickTop="1" thickBot="1">
      <c r="B38" s="1527"/>
      <c r="C38" s="1519"/>
      <c r="D38" s="745"/>
      <c r="E38" s="744" t="s">
        <v>353</v>
      </c>
      <c r="F38" s="1067">
        <f>SUBTOTAL(9,F28:F37)</f>
        <v>0</v>
      </c>
      <c r="G38" s="1069">
        <f>SUBTOTAL(9,G28:G37)</f>
        <v>0</v>
      </c>
      <c r="H38" s="492"/>
      <c r="I38" s="406"/>
    </row>
    <row r="39" spans="2:9" ht="29.4" customHeight="1" thickBot="1">
      <c r="B39" s="1527"/>
      <c r="C39" s="609"/>
      <c r="D39" s="610" t="s">
        <v>99</v>
      </c>
      <c r="E39" s="400" t="s">
        <v>362</v>
      </c>
      <c r="F39" s="400" t="s">
        <v>17</v>
      </c>
      <c r="G39" s="407" t="s">
        <v>286</v>
      </c>
      <c r="H39" s="491"/>
      <c r="I39" s="406"/>
    </row>
    <row r="40" spans="2:9" s="30" customFormat="1" ht="16.8" thickTop="1">
      <c r="B40" s="1527"/>
      <c r="C40" s="1519" t="s">
        <v>359</v>
      </c>
      <c r="D40" s="963"/>
      <c r="E40" s="960"/>
      <c r="F40" s="964"/>
      <c r="G40" s="324"/>
      <c r="I40" s="405"/>
    </row>
    <row r="41" spans="2:9" s="30" customFormat="1" ht="16.2">
      <c r="B41" s="1527"/>
      <c r="C41" s="1519"/>
      <c r="D41" s="965"/>
      <c r="E41" s="961"/>
      <c r="F41" s="966"/>
      <c r="G41" s="325"/>
      <c r="I41" s="405"/>
    </row>
    <row r="42" spans="2:9" s="30" customFormat="1" ht="16.2">
      <c r="B42" s="1527"/>
      <c r="C42" s="1519"/>
      <c r="D42" s="965"/>
      <c r="E42" s="961"/>
      <c r="F42" s="966"/>
      <c r="G42" s="325"/>
      <c r="I42" s="405"/>
    </row>
    <row r="43" spans="2:9" s="30" customFormat="1" ht="16.2">
      <c r="B43" s="1527"/>
      <c r="C43" s="1519"/>
      <c r="D43" s="965"/>
      <c r="E43" s="961"/>
      <c r="F43" s="966"/>
      <c r="G43" s="325"/>
      <c r="I43" s="405"/>
    </row>
    <row r="44" spans="2:9" s="30" customFormat="1" ht="16.2">
      <c r="B44" s="1527"/>
      <c r="C44" s="1519"/>
      <c r="D44" s="965"/>
      <c r="E44" s="961"/>
      <c r="F44" s="966"/>
      <c r="G44" s="325"/>
      <c r="I44" s="405"/>
    </row>
    <row r="45" spans="2:9" s="30" customFormat="1" ht="16.2">
      <c r="B45" s="1527"/>
      <c r="C45" s="1519"/>
      <c r="D45" s="965"/>
      <c r="E45" s="961"/>
      <c r="F45" s="966"/>
      <c r="G45" s="325"/>
      <c r="I45" s="405"/>
    </row>
    <row r="46" spans="2:9" s="30" customFormat="1" ht="16.2">
      <c r="B46" s="1527"/>
      <c r="C46" s="1519"/>
      <c r="D46" s="965"/>
      <c r="E46" s="961"/>
      <c r="F46" s="966"/>
      <c r="G46" s="325"/>
      <c r="I46" s="405"/>
    </row>
    <row r="47" spans="2:9" s="30" customFormat="1" ht="16.2">
      <c r="B47" s="1527"/>
      <c r="C47" s="1519"/>
      <c r="D47" s="965"/>
      <c r="E47" s="961"/>
      <c r="F47" s="966"/>
      <c r="G47" s="325"/>
      <c r="I47" s="405"/>
    </row>
    <row r="48" spans="2:9" s="30" customFormat="1" ht="19.2">
      <c r="B48" s="1527"/>
      <c r="C48" s="1519"/>
      <c r="D48" s="965"/>
      <c r="E48" s="961"/>
      <c r="F48" s="966"/>
      <c r="G48" s="325"/>
      <c r="I48" s="817" t="s">
        <v>734</v>
      </c>
    </row>
    <row r="49" spans="2:9" s="30" customFormat="1" ht="16.8" thickBot="1">
      <c r="B49" s="1527"/>
      <c r="C49" s="1519"/>
      <c r="D49" s="967"/>
      <c r="E49" s="962"/>
      <c r="F49" s="968"/>
      <c r="G49" s="326"/>
      <c r="I49" s="405"/>
    </row>
    <row r="50" spans="2:9" s="223" customFormat="1" ht="27" customHeight="1" thickTop="1" thickBot="1">
      <c r="B50" s="1527"/>
      <c r="C50" s="1519"/>
      <c r="D50" s="745"/>
      <c r="E50" s="746" t="s">
        <v>354</v>
      </c>
      <c r="F50" s="1062">
        <f>SUBTOTAL(9,F40:F49)</f>
        <v>0</v>
      </c>
      <c r="G50" s="1070">
        <f>SUBTOTAL(9,G40:G49)</f>
        <v>0</v>
      </c>
      <c r="I50" s="406"/>
    </row>
    <row r="51" spans="2:9" ht="29.4" customHeight="1" thickBot="1">
      <c r="B51" s="1527"/>
      <c r="C51" s="609"/>
      <c r="D51" s="610" t="s">
        <v>99</v>
      </c>
      <c r="E51" s="400" t="s">
        <v>362</v>
      </c>
      <c r="F51" s="400" t="s">
        <v>17</v>
      </c>
      <c r="G51" s="407" t="s">
        <v>286</v>
      </c>
      <c r="H51" s="491"/>
      <c r="I51" s="406"/>
    </row>
    <row r="52" spans="2:9" s="30" customFormat="1" ht="16.8" thickTop="1">
      <c r="B52" s="1527"/>
      <c r="C52" s="1545" t="s">
        <v>485</v>
      </c>
      <c r="D52" s="963"/>
      <c r="E52" s="960"/>
      <c r="F52" s="964"/>
      <c r="G52" s="324"/>
      <c r="I52" s="405"/>
    </row>
    <row r="53" spans="2:9" s="30" customFormat="1" ht="16.2">
      <c r="B53" s="1527"/>
      <c r="C53" s="1519"/>
      <c r="D53" s="965"/>
      <c r="E53" s="961"/>
      <c r="F53" s="966"/>
      <c r="G53" s="325"/>
      <c r="I53" s="405"/>
    </row>
    <row r="54" spans="2:9" s="30" customFormat="1" ht="16.2">
      <c r="B54" s="1527"/>
      <c r="C54" s="1519"/>
      <c r="D54" s="965"/>
      <c r="E54" s="961"/>
      <c r="F54" s="966"/>
      <c r="G54" s="325"/>
      <c r="I54" s="405"/>
    </row>
    <row r="55" spans="2:9" s="30" customFormat="1" ht="16.2">
      <c r="B55" s="1527"/>
      <c r="C55" s="1519"/>
      <c r="D55" s="965"/>
      <c r="E55" s="961"/>
      <c r="F55" s="966"/>
      <c r="G55" s="325"/>
      <c r="I55" s="405"/>
    </row>
    <row r="56" spans="2:9" s="30" customFormat="1" ht="16.2">
      <c r="B56" s="1527"/>
      <c r="C56" s="1519"/>
      <c r="D56" s="965"/>
      <c r="E56" s="961"/>
      <c r="F56" s="966"/>
      <c r="G56" s="325"/>
      <c r="I56" s="405"/>
    </row>
    <row r="57" spans="2:9" s="30" customFormat="1" ht="16.2">
      <c r="B57" s="1527"/>
      <c r="C57" s="1519"/>
      <c r="D57" s="965"/>
      <c r="E57" s="961"/>
      <c r="F57" s="966"/>
      <c r="G57" s="325"/>
      <c r="I57" s="405"/>
    </row>
    <row r="58" spans="2:9" s="30" customFormat="1" ht="16.2">
      <c r="B58" s="1527"/>
      <c r="C58" s="1519"/>
      <c r="D58" s="965"/>
      <c r="E58" s="961"/>
      <c r="F58" s="966"/>
      <c r="G58" s="325"/>
      <c r="I58" s="405"/>
    </row>
    <row r="59" spans="2:9" s="30" customFormat="1" ht="16.2">
      <c r="B59" s="1527"/>
      <c r="C59" s="1519"/>
      <c r="D59" s="965"/>
      <c r="E59" s="961"/>
      <c r="F59" s="966"/>
      <c r="G59" s="325"/>
      <c r="I59" s="405"/>
    </row>
    <row r="60" spans="2:9" s="30" customFormat="1" ht="19.2">
      <c r="B60" s="1527"/>
      <c r="C60" s="1519"/>
      <c r="D60" s="965"/>
      <c r="E60" s="961"/>
      <c r="F60" s="966"/>
      <c r="G60" s="325"/>
      <c r="I60" s="817" t="s">
        <v>734</v>
      </c>
    </row>
    <row r="61" spans="2:9" s="30" customFormat="1" ht="16.8" thickBot="1">
      <c r="B61" s="1527"/>
      <c r="C61" s="1519"/>
      <c r="D61" s="967"/>
      <c r="E61" s="962"/>
      <c r="F61" s="968"/>
      <c r="G61" s="326"/>
      <c r="I61" s="405"/>
    </row>
    <row r="62" spans="2:9" s="223" customFormat="1" ht="27" customHeight="1" thickTop="1" thickBot="1">
      <c r="B62" s="1527"/>
      <c r="C62" s="1520"/>
      <c r="D62" s="745"/>
      <c r="E62" s="746" t="s">
        <v>517</v>
      </c>
      <c r="F62" s="1062">
        <f>SUBTOTAL(9,F52:F61)</f>
        <v>0</v>
      </c>
      <c r="G62" s="1070">
        <f>SUBTOTAL(9,G52:G61)</f>
        <v>0</v>
      </c>
      <c r="I62" s="406"/>
    </row>
    <row r="63" spans="2:9" s="223" customFormat="1" ht="31.95" customHeight="1" thickBot="1">
      <c r="B63" s="1527"/>
      <c r="C63" s="743"/>
      <c r="D63" s="1549" t="s">
        <v>512</v>
      </c>
      <c r="E63" s="1550"/>
      <c r="F63" s="1063">
        <f>F38+F50+F62</f>
        <v>0</v>
      </c>
      <c r="G63" s="1071">
        <f>G38+G50</f>
        <v>0</v>
      </c>
      <c r="I63" s="406"/>
    </row>
    <row r="64" spans="2:9" ht="29.4" customHeight="1" thickBot="1">
      <c r="B64" s="1527"/>
      <c r="C64" s="609"/>
      <c r="D64" s="613" t="s">
        <v>99</v>
      </c>
      <c r="E64" s="400" t="s">
        <v>362</v>
      </c>
      <c r="F64" s="400" t="s">
        <v>17</v>
      </c>
      <c r="G64" s="407" t="s">
        <v>286</v>
      </c>
      <c r="H64" s="491"/>
      <c r="I64" s="406"/>
    </row>
    <row r="65" spans="2:11" s="30" customFormat="1" ht="16.8" thickTop="1">
      <c r="B65" s="1527"/>
      <c r="C65" s="1545" t="s">
        <v>474</v>
      </c>
      <c r="D65" s="963"/>
      <c r="E65" s="960"/>
      <c r="F65" s="964"/>
      <c r="G65" s="324"/>
      <c r="I65" s="405"/>
    </row>
    <row r="66" spans="2:11" s="30" customFormat="1" ht="16.2">
      <c r="B66" s="1527"/>
      <c r="C66" s="1519"/>
      <c r="D66" s="965"/>
      <c r="E66" s="961"/>
      <c r="F66" s="966"/>
      <c r="G66" s="325"/>
      <c r="I66" s="405"/>
    </row>
    <row r="67" spans="2:11" s="30" customFormat="1" ht="16.2">
      <c r="B67" s="1527"/>
      <c r="C67" s="1519"/>
      <c r="D67" s="965"/>
      <c r="E67" s="961"/>
      <c r="F67" s="966"/>
      <c r="G67" s="325"/>
      <c r="I67" s="405"/>
      <c r="K67" s="36"/>
    </row>
    <row r="68" spans="2:11" s="30" customFormat="1" ht="16.2">
      <c r="B68" s="1527"/>
      <c r="C68" s="1519"/>
      <c r="D68" s="965"/>
      <c r="E68" s="961"/>
      <c r="F68" s="966"/>
      <c r="G68" s="325"/>
      <c r="I68" s="405"/>
    </row>
    <row r="69" spans="2:11" s="30" customFormat="1" ht="16.2">
      <c r="B69" s="1527"/>
      <c r="C69" s="1519"/>
      <c r="D69" s="965"/>
      <c r="E69" s="961"/>
      <c r="F69" s="966"/>
      <c r="G69" s="325"/>
      <c r="I69" s="405"/>
    </row>
    <row r="70" spans="2:11" s="30" customFormat="1" ht="16.2">
      <c r="B70" s="1527"/>
      <c r="C70" s="1519"/>
      <c r="D70" s="965"/>
      <c r="E70" s="961"/>
      <c r="F70" s="966"/>
      <c r="G70" s="325"/>
      <c r="I70" s="405"/>
    </row>
    <row r="71" spans="2:11" s="30" customFormat="1" ht="16.2">
      <c r="B71" s="1527"/>
      <c r="C71" s="1519"/>
      <c r="D71" s="965"/>
      <c r="E71" s="961"/>
      <c r="F71" s="966"/>
      <c r="G71" s="325"/>
      <c r="I71" s="405"/>
    </row>
    <row r="72" spans="2:11" s="30" customFormat="1" ht="16.2">
      <c r="B72" s="1527"/>
      <c r="C72" s="1519"/>
      <c r="D72" s="965"/>
      <c r="E72" s="961"/>
      <c r="F72" s="966"/>
      <c r="G72" s="325"/>
      <c r="I72" s="405"/>
    </row>
    <row r="73" spans="2:11" s="30" customFormat="1" ht="19.2">
      <c r="B73" s="1527"/>
      <c r="C73" s="1519"/>
      <c r="D73" s="965"/>
      <c r="E73" s="961"/>
      <c r="F73" s="966"/>
      <c r="G73" s="325"/>
      <c r="I73" s="817" t="s">
        <v>734</v>
      </c>
    </row>
    <row r="74" spans="2:11" s="30" customFormat="1" ht="16.8" thickBot="1">
      <c r="B74" s="1527"/>
      <c r="C74" s="1519"/>
      <c r="D74" s="967"/>
      <c r="E74" s="962"/>
      <c r="F74" s="968"/>
      <c r="G74" s="326"/>
      <c r="I74" s="405"/>
    </row>
    <row r="75" spans="2:11" s="223" customFormat="1" ht="27" customHeight="1" thickTop="1" thickBot="1">
      <c r="B75" s="1527"/>
      <c r="C75" s="1520"/>
      <c r="D75" s="745"/>
      <c r="E75" s="746" t="s">
        <v>514</v>
      </c>
      <c r="F75" s="1062">
        <f>SUBTOTAL(9,F65:F74)</f>
        <v>0</v>
      </c>
      <c r="G75" s="1070">
        <f>SUBTOTAL(9,G65:G74)</f>
        <v>0</v>
      </c>
      <c r="I75" s="406"/>
    </row>
    <row r="76" spans="2:11" ht="29.4" customHeight="1" thickBot="1">
      <c r="B76" s="1527"/>
      <c r="C76" s="742"/>
      <c r="D76" s="613" t="s">
        <v>99</v>
      </c>
      <c r="E76" s="400" t="s">
        <v>362</v>
      </c>
      <c r="F76" s="493" t="s">
        <v>17</v>
      </c>
      <c r="G76" s="407" t="s">
        <v>286</v>
      </c>
      <c r="I76" s="406"/>
    </row>
    <row r="77" spans="2:11" s="30" customFormat="1" ht="24.6" thickTop="1">
      <c r="B77" s="1527"/>
      <c r="C77" s="1519" t="s">
        <v>57</v>
      </c>
      <c r="D77" s="1523" t="s">
        <v>211</v>
      </c>
      <c r="E77" s="1196" t="s">
        <v>364</v>
      </c>
      <c r="F77" s="1197"/>
      <c r="G77" s="401"/>
      <c r="H77" s="489"/>
      <c r="I77" s="405"/>
    </row>
    <row r="78" spans="2:11" s="30" customFormat="1" ht="16.2">
      <c r="B78" s="1527"/>
      <c r="C78" s="1519"/>
      <c r="D78" s="1524"/>
      <c r="E78" s="969"/>
      <c r="F78" s="1198"/>
      <c r="G78" s="494"/>
      <c r="H78" s="489"/>
      <c r="I78" s="405"/>
    </row>
    <row r="79" spans="2:11" s="30" customFormat="1" ht="16.2">
      <c r="B79" s="1527"/>
      <c r="C79" s="1519"/>
      <c r="D79" s="965"/>
      <c r="E79" s="970"/>
      <c r="F79" s="1199"/>
      <c r="G79" s="325"/>
      <c r="H79" s="489"/>
      <c r="I79" s="405"/>
    </row>
    <row r="80" spans="2:11" s="30" customFormat="1" ht="16.2">
      <c r="B80" s="1527"/>
      <c r="C80" s="1519"/>
      <c r="D80" s="965"/>
      <c r="E80" s="961"/>
      <c r="F80" s="1199"/>
      <c r="G80" s="325"/>
      <c r="H80" s="489"/>
      <c r="I80" s="405"/>
    </row>
    <row r="81" spans="2:9" s="30" customFormat="1" ht="16.2">
      <c r="B81" s="1527"/>
      <c r="C81" s="1519"/>
      <c r="D81" s="965"/>
      <c r="E81" s="961"/>
      <c r="F81" s="966"/>
      <c r="G81" s="325"/>
      <c r="H81" s="489"/>
      <c r="I81" s="405"/>
    </row>
    <row r="82" spans="2:9" s="30" customFormat="1" ht="16.2">
      <c r="B82" s="1527"/>
      <c r="C82" s="1519"/>
      <c r="D82" s="965"/>
      <c r="E82" s="961"/>
      <c r="F82" s="966"/>
      <c r="G82" s="325"/>
      <c r="H82" s="489"/>
      <c r="I82" s="405"/>
    </row>
    <row r="83" spans="2:9" s="30" customFormat="1" ht="16.2">
      <c r="B83" s="1527"/>
      <c r="C83" s="1519"/>
      <c r="D83" s="965"/>
      <c r="E83" s="961"/>
      <c r="F83" s="966"/>
      <c r="G83" s="325"/>
      <c r="H83" s="489"/>
      <c r="I83" s="405"/>
    </row>
    <row r="84" spans="2:9" s="30" customFormat="1" ht="19.2">
      <c r="B84" s="1527"/>
      <c r="C84" s="1519"/>
      <c r="D84" s="965"/>
      <c r="E84" s="961"/>
      <c r="F84" s="966"/>
      <c r="G84" s="325"/>
      <c r="H84" s="489"/>
      <c r="I84" s="817" t="s">
        <v>734</v>
      </c>
    </row>
    <row r="85" spans="2:9" s="30" customFormat="1" ht="16.8" thickBot="1">
      <c r="B85" s="1527"/>
      <c r="C85" s="1519"/>
      <c r="D85" s="967"/>
      <c r="E85" s="962"/>
      <c r="F85" s="968"/>
      <c r="G85" s="326"/>
      <c r="H85" s="489"/>
      <c r="I85" s="405"/>
    </row>
    <row r="86" spans="2:9" s="223" customFormat="1" ht="27" customHeight="1" thickTop="1" thickBot="1">
      <c r="B86" s="1527"/>
      <c r="C86" s="1520"/>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3" t="s">
        <v>356</v>
      </c>
      <c r="D88" s="404" t="s">
        <v>46</v>
      </c>
      <c r="E88" s="404" t="s">
        <v>46</v>
      </c>
      <c r="F88" s="1064">
        <v>3</v>
      </c>
      <c r="G88" s="1074"/>
      <c r="H88" s="491"/>
    </row>
    <row r="89" spans="2:9" ht="18" customHeight="1">
      <c r="B89" s="739"/>
      <c r="C89" s="1543"/>
      <c r="D89" s="612" t="s">
        <v>47</v>
      </c>
      <c r="E89" s="404" t="s">
        <v>47</v>
      </c>
      <c r="F89" s="1064">
        <v>3</v>
      </c>
      <c r="G89" s="1074"/>
      <c r="H89" s="491"/>
    </row>
    <row r="90" spans="2:9" ht="18" customHeight="1" thickBot="1">
      <c r="B90" s="740"/>
      <c r="C90" s="1544"/>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3" t="s">
        <v>434</v>
      </c>
      <c r="C3" s="1534"/>
      <c r="D3" s="1530" t="str">
        <f>Data!$A$11</f>
        <v>育児等両立応援訓練（短時間訓練）（４箇月）</v>
      </c>
      <c r="E3" s="1531"/>
    </row>
    <row r="4" spans="1:8" ht="29.25" customHeight="1">
      <c r="B4" s="1384" t="s">
        <v>565</v>
      </c>
      <c r="C4" s="1526"/>
      <c r="D4" s="1528" t="str">
        <f>Data!$I$69</f>
        <v/>
      </c>
      <c r="E4" s="1529"/>
    </row>
    <row r="5" spans="1:8" ht="29.25" customHeight="1" thickBot="1">
      <c r="B5" s="1361" t="s">
        <v>16</v>
      </c>
      <c r="C5" s="1368"/>
      <c r="D5" s="1541" t="str">
        <f>Data!$A$9</f>
        <v/>
      </c>
      <c r="E5" s="1542"/>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84"/>
      <c r="C8" s="426" t="s">
        <v>49</v>
      </c>
      <c r="D8" s="1241"/>
      <c r="E8" s="320" t="s">
        <v>371</v>
      </c>
      <c r="H8" s="348"/>
    </row>
    <row r="9" spans="1:8" ht="30" customHeight="1" thickTop="1">
      <c r="B9" s="1383"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329"/>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329"/>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329"/>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84"/>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358" t="s">
        <v>25</v>
      </c>
      <c r="C14" s="1359"/>
      <c r="D14" s="331"/>
      <c r="E14" s="311" t="s">
        <v>371</v>
      </c>
      <c r="H14" s="348"/>
    </row>
    <row r="15" spans="1:8" ht="24.9" customHeight="1" thickTop="1" thickBot="1">
      <c r="B15" s="1383" t="s">
        <v>361</v>
      </c>
      <c r="C15" s="430" t="s">
        <v>360</v>
      </c>
      <c r="D15" s="1259"/>
      <c r="E15" s="311" t="s">
        <v>371</v>
      </c>
      <c r="H15" s="348"/>
    </row>
    <row r="16" spans="1:8" ht="84" customHeight="1" thickTop="1" thickBot="1">
      <c r="B16" s="1384"/>
      <c r="C16" s="430" t="s">
        <v>433</v>
      </c>
      <c r="D16" s="307"/>
      <c r="E16" s="311"/>
      <c r="H16" s="349" t="s">
        <v>989</v>
      </c>
    </row>
    <row r="17" spans="2:8" ht="24.9" customHeight="1" thickTop="1">
      <c r="B17" s="1429" t="s">
        <v>505</v>
      </c>
      <c r="C17" s="498" t="s">
        <v>72</v>
      </c>
      <c r="D17" s="1228"/>
      <c r="E17" s="320" t="s">
        <v>371</v>
      </c>
      <c r="H17" s="348"/>
    </row>
    <row r="18" spans="2:8" ht="24.9" customHeight="1" thickBot="1">
      <c r="B18" s="1376"/>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361"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6" t="str">
        <f>Data!$A$9</f>
        <v/>
      </c>
      <c r="P3" s="1486" t="str">
        <f>Data!$A$9</f>
        <v/>
      </c>
      <c r="Q3" s="1486" t="str">
        <f>Data!$A$9</f>
        <v/>
      </c>
      <c r="R3" s="219"/>
    </row>
    <row r="4" spans="1:18" ht="18" customHeight="1">
      <c r="G4" s="1"/>
      <c r="N4" s="3" t="s">
        <v>26</v>
      </c>
      <c r="O4" s="1486" t="str">
        <f>Data!$I$69</f>
        <v/>
      </c>
      <c r="P4" s="1486" t="str">
        <f>Data!$I$69</f>
        <v/>
      </c>
      <c r="Q4" s="1486" t="str">
        <f>Data!$I$69</f>
        <v/>
      </c>
    </row>
    <row r="5" spans="1:18" ht="9" customHeight="1">
      <c r="G5" s="1"/>
      <c r="N5" s="3"/>
      <c r="O5" s="582"/>
      <c r="P5" s="582"/>
      <c r="Q5" s="582"/>
    </row>
    <row r="6" spans="1:18" ht="16.5" customHeight="1" thickBot="1">
      <c r="B6" s="22"/>
      <c r="C6" s="22"/>
    </row>
    <row r="7" spans="1:18" s="1" customFormat="1" ht="27" customHeight="1">
      <c r="A7" s="1497" t="s">
        <v>197</v>
      </c>
      <c r="B7" s="1563" t="s">
        <v>741</v>
      </c>
      <c r="C7" s="1510" t="s">
        <v>39</v>
      </c>
      <c r="D7" s="1500" t="s">
        <v>157</v>
      </c>
      <c r="E7" s="1561"/>
      <c r="F7" s="1501"/>
      <c r="G7" s="1512" t="s">
        <v>41</v>
      </c>
      <c r="H7" s="1555" t="s">
        <v>104</v>
      </c>
      <c r="I7" s="1556"/>
      <c r="J7" s="1508" t="s">
        <v>93</v>
      </c>
      <c r="K7" s="1508"/>
      <c r="L7" s="1508"/>
      <c r="M7" s="1508"/>
      <c r="N7" s="1509"/>
      <c r="O7" s="1557" t="s">
        <v>369</v>
      </c>
      <c r="P7" s="1500" t="s">
        <v>22</v>
      </c>
      <c r="Q7" s="1504"/>
    </row>
    <row r="8" spans="1:18" s="1" customFormat="1" ht="40.5" customHeight="1" thickBot="1">
      <c r="A8" s="1560"/>
      <c r="B8" s="1564"/>
      <c r="C8" s="1405"/>
      <c r="D8" s="753" t="s">
        <v>101</v>
      </c>
      <c r="E8" s="754" t="s">
        <v>102</v>
      </c>
      <c r="F8" s="755" t="s">
        <v>103</v>
      </c>
      <c r="G8" s="1562"/>
      <c r="H8" s="756" t="s">
        <v>202</v>
      </c>
      <c r="I8" s="757" t="s">
        <v>150</v>
      </c>
      <c r="J8" s="758" t="s">
        <v>308</v>
      </c>
      <c r="K8" s="759" t="s">
        <v>1049</v>
      </c>
      <c r="L8" s="1087" t="s">
        <v>1050</v>
      </c>
      <c r="M8" s="1088" t="s">
        <v>309</v>
      </c>
      <c r="N8" s="1089" t="s">
        <v>310</v>
      </c>
      <c r="O8" s="1558"/>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9"/>
      <c r="J64" s="1559"/>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57" t="s">
        <v>803</v>
      </c>
      <c r="C1" s="1357"/>
      <c r="D1" s="1357"/>
      <c r="E1" s="1357"/>
    </row>
    <row r="2" spans="1:16" ht="14.25" customHeight="1" thickBot="1"/>
    <row r="3" spans="1:16" ht="19.95" customHeight="1">
      <c r="B3" s="1341" t="s">
        <v>434</v>
      </c>
      <c r="C3" s="1363"/>
      <c r="D3" s="1011" t="str">
        <f>Data!A11</f>
        <v>育児等両立応援訓練（短時間訓練）（４箇月）</v>
      </c>
      <c r="E3" s="217"/>
    </row>
    <row r="4" spans="1:16" ht="19.95" customHeight="1">
      <c r="B4" s="1364" t="s">
        <v>543</v>
      </c>
      <c r="C4" s="523" t="s">
        <v>344</v>
      </c>
      <c r="D4" s="1012" t="str">
        <f>Data!I30</f>
        <v/>
      </c>
      <c r="E4" s="225"/>
    </row>
    <row r="5" spans="1:16" ht="19.95" customHeight="1">
      <c r="B5" s="1365"/>
      <c r="C5" s="523" t="s">
        <v>546</v>
      </c>
      <c r="D5" s="1012" t="str">
        <f>Data!I26</f>
        <v/>
      </c>
      <c r="E5" s="225"/>
    </row>
    <row r="6" spans="1:16" ht="19.95" customHeight="1">
      <c r="B6" s="1366"/>
      <c r="C6" s="523" t="s">
        <v>544</v>
      </c>
      <c r="D6" s="1012" t="str">
        <f>CONCATENATE(Data!I27,"　",Data!I28)</f>
        <v>　</v>
      </c>
      <c r="E6" s="225"/>
    </row>
    <row r="7" spans="1:16" ht="19.95" customHeight="1">
      <c r="B7" s="1358" t="s">
        <v>419</v>
      </c>
      <c r="C7" s="1367"/>
      <c r="D7" s="1012" t="str">
        <f>Data!I35</f>
        <v/>
      </c>
      <c r="E7" s="225"/>
    </row>
    <row r="8" spans="1:16" ht="19.95" customHeight="1">
      <c r="B8" s="1364" t="s">
        <v>545</v>
      </c>
      <c r="C8" s="523" t="s">
        <v>344</v>
      </c>
      <c r="D8" s="1012" t="str">
        <f>Data!I40</f>
        <v/>
      </c>
      <c r="E8" s="225"/>
    </row>
    <row r="9" spans="1:16" ht="19.95" customHeight="1">
      <c r="B9" s="1365"/>
      <c r="C9" s="523" t="s">
        <v>546</v>
      </c>
      <c r="D9" s="1012" t="str">
        <f>Data!I36</f>
        <v/>
      </c>
      <c r="E9" s="225"/>
    </row>
    <row r="10" spans="1:16" ht="19.95" customHeight="1">
      <c r="B10" s="1366"/>
      <c r="C10" s="523" t="s">
        <v>544</v>
      </c>
      <c r="D10" s="1012" t="str">
        <f>CONCATENATE(Data!I37,"　",Data!I38)</f>
        <v>　</v>
      </c>
      <c r="E10" s="225"/>
    </row>
    <row r="11" spans="1:16" ht="19.95" customHeight="1">
      <c r="B11" s="1358" t="s">
        <v>16</v>
      </c>
      <c r="C11" s="1367"/>
      <c r="D11" s="1012" t="str">
        <f>Data!A9</f>
        <v/>
      </c>
      <c r="E11" s="522"/>
    </row>
    <row r="12" spans="1:16" ht="19.95" customHeight="1" thickBot="1">
      <c r="B12" s="1361" t="s">
        <v>79</v>
      </c>
      <c r="C12" s="1368"/>
      <c r="D12" s="1013" t="str">
        <f>Data!I138</f>
        <v/>
      </c>
      <c r="E12" s="509" t="s">
        <v>18</v>
      </c>
      <c r="F12" s="89"/>
    </row>
    <row r="13" spans="1:16" ht="13.8" thickBot="1">
      <c r="B13" s="541"/>
      <c r="C13" s="541"/>
      <c r="D13" s="542"/>
      <c r="E13" s="541"/>
      <c r="F13" s="89"/>
    </row>
    <row r="14" spans="1:16" ht="20.399999999999999" customHeight="1" thickBot="1">
      <c r="B14" s="1360" t="s">
        <v>804</v>
      </c>
      <c r="C14" s="1360"/>
      <c r="D14" s="1360"/>
      <c r="E14" s="539"/>
      <c r="H14" s="1338" t="s">
        <v>410</v>
      </c>
      <c r="I14" s="1339"/>
      <c r="J14" s="1339"/>
      <c r="K14" s="1339"/>
      <c r="L14" s="1339"/>
      <c r="M14" s="1339"/>
      <c r="N14" s="1339"/>
      <c r="O14" s="1339"/>
      <c r="P14" s="1340"/>
    </row>
    <row r="15" spans="1:16" ht="31.95" customHeight="1" thickTop="1" thickBot="1">
      <c r="B15" s="1341" t="s">
        <v>648</v>
      </c>
      <c r="C15" s="1342"/>
      <c r="D15" s="155"/>
      <c r="E15" s="524"/>
      <c r="H15" s="357" t="s">
        <v>673</v>
      </c>
      <c r="I15" s="358"/>
      <c r="J15" s="358"/>
      <c r="K15" s="358"/>
      <c r="L15" s="358"/>
      <c r="M15" s="358"/>
      <c r="N15" s="358"/>
      <c r="O15" s="358"/>
      <c r="P15" s="20"/>
    </row>
    <row r="16" spans="1:16" ht="33" customHeight="1" thickTop="1" thickBot="1">
      <c r="B16" s="1358" t="s">
        <v>649</v>
      </c>
      <c r="C16" s="1359"/>
      <c r="D16" s="155"/>
      <c r="E16" s="524" t="s">
        <v>653</v>
      </c>
      <c r="H16" s="1351" t="s">
        <v>727</v>
      </c>
      <c r="I16" s="1352"/>
      <c r="J16" s="1352"/>
      <c r="K16" s="1352"/>
      <c r="L16" s="1352"/>
      <c r="M16" s="1352"/>
      <c r="N16" s="1352"/>
      <c r="O16" s="1352"/>
      <c r="P16" s="1353"/>
    </row>
    <row r="17" spans="2:16" ht="35.4" customHeight="1" thickTop="1" thickBot="1">
      <c r="B17" s="1361" t="s">
        <v>672</v>
      </c>
      <c r="C17" s="1362"/>
      <c r="D17" s="155"/>
      <c r="E17" s="524"/>
      <c r="H17" s="1354" t="s">
        <v>728</v>
      </c>
      <c r="I17" s="1355"/>
      <c r="J17" s="1355"/>
      <c r="K17" s="1355"/>
      <c r="L17" s="1355"/>
      <c r="M17" s="1355"/>
      <c r="N17" s="1355"/>
      <c r="O17" s="1355"/>
      <c r="P17" s="1356"/>
    </row>
    <row r="18" spans="2:16" ht="31.2" hidden="1" customHeight="1" thickTop="1" thickBot="1">
      <c r="B18" s="1329" t="s">
        <v>710</v>
      </c>
      <c r="C18" s="1348"/>
      <c r="D18" s="1002"/>
      <c r="E18" s="524"/>
      <c r="H18" s="1326" t="s">
        <v>711</v>
      </c>
      <c r="I18" s="1327"/>
      <c r="J18" s="1327"/>
      <c r="K18" s="1327"/>
      <c r="L18" s="1327"/>
      <c r="M18" s="1327"/>
      <c r="N18" s="1327"/>
      <c r="O18" s="1327"/>
      <c r="P18" s="1328"/>
    </row>
    <row r="19" spans="2:16" ht="31.2" hidden="1" customHeight="1" thickTop="1" thickBot="1">
      <c r="B19" s="1329"/>
      <c r="C19" s="1348"/>
      <c r="D19" s="155"/>
      <c r="E19" s="524"/>
      <c r="H19" s="1329"/>
      <c r="I19" s="1330"/>
      <c r="J19" s="1330"/>
      <c r="K19" s="1330"/>
      <c r="L19" s="1330"/>
      <c r="M19" s="1330"/>
      <c r="N19" s="1330"/>
      <c r="O19" s="1330"/>
      <c r="P19" s="1331"/>
    </row>
    <row r="20" spans="2:16" ht="31.2" hidden="1" customHeight="1" thickTop="1" thickBot="1">
      <c r="B20" s="1329"/>
      <c r="C20" s="1348"/>
      <c r="D20" s="155"/>
      <c r="E20" s="524"/>
      <c r="H20" s="1329"/>
      <c r="I20" s="1330"/>
      <c r="J20" s="1330"/>
      <c r="K20" s="1330"/>
      <c r="L20" s="1330"/>
      <c r="M20" s="1330"/>
      <c r="N20" s="1330"/>
      <c r="O20" s="1330"/>
      <c r="P20" s="1331"/>
    </row>
    <row r="21" spans="2:16" ht="31.2" hidden="1" customHeight="1" thickTop="1" thickBot="1">
      <c r="B21" s="1329"/>
      <c r="C21" s="1348"/>
      <c r="D21" s="155"/>
      <c r="E21" s="524"/>
      <c r="H21" s="1329"/>
      <c r="I21" s="1330"/>
      <c r="J21" s="1330"/>
      <c r="K21" s="1330"/>
      <c r="L21" s="1330"/>
      <c r="M21" s="1330"/>
      <c r="N21" s="1330"/>
      <c r="O21" s="1330"/>
      <c r="P21" s="1331"/>
    </row>
    <row r="22" spans="2:16" ht="31.2" hidden="1" customHeight="1" thickTop="1" thickBot="1">
      <c r="B22" s="1349"/>
      <c r="C22" s="1350"/>
      <c r="D22" s="155"/>
      <c r="E22" s="524"/>
      <c r="H22" s="1332"/>
      <c r="I22" s="1333"/>
      <c r="J22" s="1333"/>
      <c r="K22" s="1333"/>
      <c r="L22" s="1333"/>
      <c r="M22" s="1333"/>
      <c r="N22" s="1333"/>
      <c r="O22" s="1333"/>
      <c r="P22" s="1334"/>
    </row>
    <row r="23" spans="2:16" ht="12.6" customHeight="1">
      <c r="B23" s="89"/>
      <c r="C23" s="89"/>
      <c r="D23" s="538"/>
      <c r="E23" s="540"/>
    </row>
    <row r="24" spans="2:16" ht="20.399999999999999" customHeight="1" thickBot="1">
      <c r="B24" s="1343" t="s">
        <v>650</v>
      </c>
      <c r="C24" s="1343"/>
      <c r="D24" s="222"/>
      <c r="E24" s="222"/>
    </row>
    <row r="25" spans="2:16" ht="20.399999999999999" customHeight="1" thickBot="1">
      <c r="B25" s="1344" t="s">
        <v>651</v>
      </c>
      <c r="C25" s="1345"/>
      <c r="D25" s="529" t="s">
        <v>652</v>
      </c>
      <c r="E25" s="566"/>
    </row>
    <row r="26" spans="2:16" ht="34.200000000000003" customHeight="1" thickTop="1" thickBot="1">
      <c r="B26" s="1346"/>
      <c r="C26" s="1347"/>
      <c r="D26" s="997"/>
      <c r="E26" s="567"/>
      <c r="H26" s="1326" t="s">
        <v>712</v>
      </c>
      <c r="I26" s="1327"/>
      <c r="J26" s="1327"/>
      <c r="K26" s="1327"/>
      <c r="L26" s="1327"/>
      <c r="M26" s="1327"/>
      <c r="N26" s="1327"/>
      <c r="O26" s="1327"/>
      <c r="P26" s="1328"/>
    </row>
    <row r="27" spans="2:16" ht="38.4" customHeight="1" thickTop="1" thickBot="1">
      <c r="B27" s="1346"/>
      <c r="C27" s="1347"/>
      <c r="D27" s="155"/>
      <c r="E27" s="568"/>
      <c r="H27" s="1329"/>
      <c r="I27" s="1330"/>
      <c r="J27" s="1330"/>
      <c r="K27" s="1330"/>
      <c r="L27" s="1330"/>
      <c r="M27" s="1330"/>
      <c r="N27" s="1330"/>
      <c r="O27" s="1330"/>
      <c r="P27" s="1331"/>
    </row>
    <row r="28" spans="2:16" ht="38.4" customHeight="1" thickTop="1" thickBot="1">
      <c r="B28" s="1346"/>
      <c r="C28" s="1347"/>
      <c r="D28" s="155"/>
      <c r="E28" s="568"/>
      <c r="H28" s="1329"/>
      <c r="I28" s="1330"/>
      <c r="J28" s="1330"/>
      <c r="K28" s="1330"/>
      <c r="L28" s="1330"/>
      <c r="M28" s="1330"/>
      <c r="N28" s="1330"/>
      <c r="O28" s="1330"/>
      <c r="P28" s="1331"/>
    </row>
    <row r="29" spans="2:16" ht="38.4" customHeight="1" thickTop="1" thickBot="1">
      <c r="B29" s="1346"/>
      <c r="C29" s="1347"/>
      <c r="D29" s="155"/>
      <c r="E29" s="568"/>
      <c r="H29" s="1329"/>
      <c r="I29" s="1330"/>
      <c r="J29" s="1330"/>
      <c r="K29" s="1330"/>
      <c r="L29" s="1330"/>
      <c r="M29" s="1330"/>
      <c r="N29" s="1330"/>
      <c r="O29" s="1330"/>
      <c r="P29" s="1331"/>
    </row>
    <row r="30" spans="2:16" ht="38.4" customHeight="1" thickTop="1" thickBot="1">
      <c r="B30" s="1346"/>
      <c r="C30" s="1347"/>
      <c r="D30" s="155"/>
      <c r="E30" s="568"/>
      <c r="H30" s="1329"/>
      <c r="I30" s="1330"/>
      <c r="J30" s="1330"/>
      <c r="K30" s="1330"/>
      <c r="L30" s="1330"/>
      <c r="M30" s="1330"/>
      <c r="N30" s="1330"/>
      <c r="O30" s="1330"/>
      <c r="P30" s="1331"/>
    </row>
    <row r="31" spans="2:16" ht="38.4" customHeight="1" thickTop="1" thickBot="1">
      <c r="B31" s="1346"/>
      <c r="C31" s="1347"/>
      <c r="D31" s="155"/>
      <c r="E31" s="569"/>
      <c r="H31" s="1335" t="s">
        <v>713</v>
      </c>
      <c r="I31" s="1336"/>
      <c r="J31" s="1336"/>
      <c r="K31" s="1336"/>
      <c r="L31" s="1336"/>
      <c r="M31" s="1336"/>
      <c r="N31" s="1336"/>
      <c r="O31" s="1336"/>
      <c r="P31" s="1337"/>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6" t="str">
        <f>Data!$A$9</f>
        <v/>
      </c>
      <c r="L3" s="1486" t="str">
        <f>Data!$A$9</f>
        <v/>
      </c>
      <c r="M3" s="1486" t="str">
        <f>Data!$A$9</f>
        <v/>
      </c>
    </row>
    <row r="4" spans="1:13" ht="19.2">
      <c r="A4" s="15"/>
      <c r="C4" s="15"/>
      <c r="D4" s="15"/>
      <c r="E4" s="15"/>
      <c r="F4" s="15"/>
      <c r="G4" s="15"/>
      <c r="H4" s="15"/>
      <c r="I4" s="15"/>
      <c r="J4" t="s">
        <v>26</v>
      </c>
      <c r="K4" s="1486" t="str">
        <f>Data!$I$69</f>
        <v/>
      </c>
      <c r="L4" s="1486" t="str">
        <f>Data!$I$69</f>
        <v/>
      </c>
      <c r="M4" s="1486"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61"/>
      <c r="J6" s="1561"/>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9">
        <v>46391</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456</v>
      </c>
      <c r="AR2" s="391">
        <f>VLOOKUP(O2,祝日!K3:S25,2,FALSE)</f>
        <v>4</v>
      </c>
      <c r="AS2" s="199" t="s">
        <v>457</v>
      </c>
    </row>
    <row r="3" spans="1:47" ht="15" customHeight="1" thickBot="1">
      <c r="A3" s="69"/>
      <c r="B3" s="385" t="s">
        <v>455</v>
      </c>
      <c r="C3" s="1099">
        <v>46507</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46391</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46507</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令和9年3月1日から令和9年4月15日までの期間で、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46447</v>
      </c>
      <c r="AS9" t="s">
        <v>719</v>
      </c>
      <c r="AT9" s="702">
        <f>IF(MONTH($AO$3)=MONTH($AO$4),$AO$4-1,DATE(YEAR($AO$4),MONTH($AO$4),DAY(15)))</f>
        <v>46492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46419</v>
      </c>
      <c r="AS10" t="s">
        <v>719</v>
      </c>
      <c r="AT10" s="702">
        <f>DATE(YEAR($AO$4),MONTH($AO$4)-1,DAY(15))</f>
        <v>46461</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v>
      </c>
      <c r="B16" s="1650"/>
      <c r="C16" s="1651"/>
      <c r="D16" s="630" t="s">
        <v>436</v>
      </c>
      <c r="E16" s="631" t="s">
        <v>438</v>
      </c>
      <c r="F16" s="632" t="s">
        <v>440</v>
      </c>
      <c r="G16" s="1649">
        <f>MONTH(G17)</f>
        <v>2</v>
      </c>
      <c r="H16" s="1650"/>
      <c r="I16" s="1651"/>
      <c r="J16" s="630" t="s">
        <v>435</v>
      </c>
      <c r="K16" s="630" t="s">
        <v>437</v>
      </c>
      <c r="L16" s="633" t="s">
        <v>439</v>
      </c>
      <c r="M16" s="1649">
        <f>MONTH(M17)</f>
        <v>3</v>
      </c>
      <c r="N16" s="1650"/>
      <c r="O16" s="1651"/>
      <c r="P16" s="630" t="s">
        <v>435</v>
      </c>
      <c r="Q16" s="630" t="s">
        <v>437</v>
      </c>
      <c r="R16" s="632" t="s">
        <v>439</v>
      </c>
      <c r="S16" s="1649">
        <f>MONTH(S17)</f>
        <v>4</v>
      </c>
      <c r="T16" s="1650"/>
      <c r="U16" s="1651"/>
      <c r="V16" s="630" t="s">
        <v>436</v>
      </c>
      <c r="W16" s="631" t="s">
        <v>438</v>
      </c>
      <c r="X16" s="632" t="s">
        <v>440</v>
      </c>
      <c r="Y16" s="1649">
        <f>MONTH(Y17)</f>
        <v>5</v>
      </c>
      <c r="Z16" s="1650"/>
      <c r="AA16" s="1651"/>
      <c r="AB16" s="630" t="s">
        <v>435</v>
      </c>
      <c r="AC16" s="630" t="s">
        <v>437</v>
      </c>
      <c r="AD16" s="633" t="s">
        <v>439</v>
      </c>
      <c r="AE16" s="1649">
        <f>MONTH(AE17)</f>
        <v>6</v>
      </c>
      <c r="AF16" s="1650"/>
      <c r="AG16" s="1651"/>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5">
        <f>DATE(YEAR($A$17),MONTH($A$17)+3,DAY($A$17))</f>
        <v>46481</v>
      </c>
      <c r="T17" s="906">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7">
        <f>S17+1</f>
        <v>46482</v>
      </c>
      <c r="T18" s="908">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7">
        <f t="shared" ref="S19:S47" si="11">S18+1</f>
        <v>46483</v>
      </c>
      <c r="T19" s="908">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7">
        <f t="shared" si="11"/>
        <v>46484</v>
      </c>
      <c r="T20" s="908">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7">
        <f t="shared" si="11"/>
        <v>46485</v>
      </c>
      <c r="T21" s="908">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7">
        <f t="shared" si="11"/>
        <v>46486</v>
      </c>
      <c r="T22" s="908">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7">
        <f t="shared" si="11"/>
        <v>46487</v>
      </c>
      <c r="T23" s="908">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7">
        <f t="shared" si="11"/>
        <v>46488</v>
      </c>
      <c r="T24" s="908">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7">
        <f t="shared" si="11"/>
        <v>46489</v>
      </c>
      <c r="T25" s="908">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7">
        <f t="shared" si="11"/>
        <v>46490</v>
      </c>
      <c r="T26" s="908">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9">
        <f t="shared" si="11"/>
        <v>46491</v>
      </c>
      <c r="T27" s="910">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7">
        <f t="shared" si="11"/>
        <v>46492</v>
      </c>
      <c r="T28" s="908">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7">
        <f t="shared" si="11"/>
        <v>46493</v>
      </c>
      <c r="T29" s="908">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7">
        <f t="shared" si="11"/>
        <v>46494</v>
      </c>
      <c r="T30" s="908">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7">
        <f t="shared" si="11"/>
        <v>46495</v>
      </c>
      <c r="T31" s="908">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7">
        <f t="shared" si="11"/>
        <v>46496</v>
      </c>
      <c r="T32" s="908">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7">
        <f t="shared" si="11"/>
        <v>46497</v>
      </c>
      <c r="T33" s="908">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7">
        <f t="shared" si="11"/>
        <v>46498</v>
      </c>
      <c r="T34" s="908">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7">
        <f t="shared" si="11"/>
        <v>46499</v>
      </c>
      <c r="T35" s="908">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7">
        <f t="shared" si="11"/>
        <v>46500</v>
      </c>
      <c r="T36" s="908">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7">
        <f t="shared" si="11"/>
        <v>46501</v>
      </c>
      <c r="T37" s="908">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7">
        <f t="shared" si="11"/>
        <v>46502</v>
      </c>
      <c r="T38" s="908">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7">
        <f t="shared" si="11"/>
        <v>46503</v>
      </c>
      <c r="T39" s="908">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1"/>
      <c r="AO39" s="680"/>
      <c r="AP39" s="681"/>
    </row>
    <row r="40" spans="1:42" s="392" customFormat="1" ht="27" customHeigh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7">
        <f t="shared" si="11"/>
        <v>46504</v>
      </c>
      <c r="T40" s="908">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1"/>
      <c r="AO40" s="682"/>
      <c r="AP40" s="683"/>
    </row>
    <row r="41" spans="1:42" s="392" customFormat="1" ht="27" customHeigh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7">
        <f t="shared" si="11"/>
        <v>46505</v>
      </c>
      <c r="T41" s="908">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1"/>
      <c r="AO41" s="682"/>
      <c r="AP41" s="683"/>
    </row>
    <row r="42" spans="1:42" s="392" customFormat="1" ht="27" customHeigh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7">
        <f t="shared" si="11"/>
        <v>46506</v>
      </c>
      <c r="T42" s="908">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1"/>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7">
        <f t="shared" si="11"/>
        <v>46507</v>
      </c>
      <c r="T43" s="908">
        <f t="shared" si="3"/>
        <v>6</v>
      </c>
      <c r="U43" s="642" t="s">
        <v>1147</v>
      </c>
      <c r="V43" s="595"/>
      <c r="W43" s="595"/>
      <c r="X43" s="600"/>
      <c r="Y43" s="588">
        <f t="shared" si="7"/>
        <v>46537</v>
      </c>
      <c r="Z43" s="640">
        <f t="shared" si="4"/>
        <v>1</v>
      </c>
      <c r="AA43" s="644"/>
      <c r="AB43" s="596"/>
      <c r="AC43" s="596"/>
      <c r="AD43" s="599"/>
      <c r="AE43" s="592">
        <f t="shared" si="8"/>
        <v>46568</v>
      </c>
      <c r="AF43" s="639">
        <f>WEEKDAY(AE43)</f>
        <v>4</v>
      </c>
      <c r="AG43" s="643"/>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7">
        <f t="shared" si="11"/>
        <v>46508</v>
      </c>
      <c r="T44" s="908">
        <f t="shared" si="3"/>
        <v>7</v>
      </c>
      <c r="U44" s="643"/>
      <c r="V44" s="596"/>
      <c r="W44" s="596"/>
      <c r="X44" s="599"/>
      <c r="Y44" s="588">
        <f t="shared" si="7"/>
        <v>46538</v>
      </c>
      <c r="Z44" s="640">
        <f t="shared" si="4"/>
        <v>2</v>
      </c>
      <c r="AA44" s="644"/>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9">
        <f t="shared" si="11"/>
        <v>46509</v>
      </c>
      <c r="T45" s="910">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7">
        <f t="shared" si="11"/>
        <v>46510</v>
      </c>
      <c r="T46" s="908">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7">
        <f t="shared" si="11"/>
        <v>46511</v>
      </c>
      <c r="T47" s="908">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9">
        <v>46419</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392</v>
      </c>
      <c r="AR2" s="391">
        <f>VLOOKUP(O2,祝日!K3:S25,2,FALSE)</f>
        <v>4</v>
      </c>
      <c r="AS2" s="199" t="s">
        <v>457</v>
      </c>
    </row>
    <row r="3" spans="1:47" ht="15" customHeight="1" thickBot="1">
      <c r="A3" s="69"/>
      <c r="B3" s="385" t="s">
        <v>455</v>
      </c>
      <c r="C3" s="1099">
        <v>46538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46419</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令和9年4月1日から令和9年5月15日までの期間で、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46478</v>
      </c>
      <c r="AS9" t="s">
        <v>719</v>
      </c>
      <c r="AT9" s="702">
        <f>IF(MONTH($AO$3)=MONTH($AO$4),$AO$4-1,DATE(YEAR($AO$4),MONTH($AO$4),DAY(15)))</f>
        <v>46522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46447</v>
      </c>
      <c r="AS10" t="s">
        <v>719</v>
      </c>
      <c r="AT10" s="702">
        <f>DATE(YEAR($AO$4),MONTH($AO$4)-1,DAY(15))</f>
        <v>46492</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2</v>
      </c>
      <c r="B16" s="1650"/>
      <c r="C16" s="1651"/>
      <c r="D16" s="630" t="s">
        <v>436</v>
      </c>
      <c r="E16" s="631" t="s">
        <v>438</v>
      </c>
      <c r="F16" s="632" t="s">
        <v>440</v>
      </c>
      <c r="G16" s="1649">
        <f>MONTH(G17)</f>
        <v>3</v>
      </c>
      <c r="H16" s="1650"/>
      <c r="I16" s="1651"/>
      <c r="J16" s="630" t="s">
        <v>435</v>
      </c>
      <c r="K16" s="630" t="s">
        <v>437</v>
      </c>
      <c r="L16" s="633" t="s">
        <v>439</v>
      </c>
      <c r="M16" s="1649">
        <f>MONTH(M17)</f>
        <v>4</v>
      </c>
      <c r="N16" s="1650"/>
      <c r="O16" s="1651"/>
      <c r="P16" s="630" t="s">
        <v>435</v>
      </c>
      <c r="Q16" s="630" t="s">
        <v>437</v>
      </c>
      <c r="R16" s="632" t="s">
        <v>439</v>
      </c>
      <c r="S16" s="1649">
        <f>MONTH(S17)</f>
        <v>5</v>
      </c>
      <c r="T16" s="1650"/>
      <c r="U16" s="1651"/>
      <c r="V16" s="630" t="s">
        <v>436</v>
      </c>
      <c r="W16" s="631" t="s">
        <v>438</v>
      </c>
      <c r="X16" s="632" t="s">
        <v>440</v>
      </c>
      <c r="Y16" s="1649">
        <f>MONTH(Y17)</f>
        <v>6</v>
      </c>
      <c r="Z16" s="1650"/>
      <c r="AA16" s="1651"/>
      <c r="AB16" s="630" t="s">
        <v>435</v>
      </c>
      <c r="AC16" s="630" t="s">
        <v>437</v>
      </c>
      <c r="AD16" s="633" t="s">
        <v>439</v>
      </c>
      <c r="AE16" s="1649">
        <f>MONTH(AE17)</f>
        <v>7</v>
      </c>
      <c r="AF16" s="1650"/>
      <c r="AG16" s="1651"/>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5">
        <f>DATE(YEAR($A$17),MONTH($A$17)+3,DAY($A$17))</f>
        <v>46508</v>
      </c>
      <c r="T17" s="906">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7">
        <f>S17+1</f>
        <v>46509</v>
      </c>
      <c r="T18" s="908">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7">
        <f t="shared" ref="S19:S47" si="11">S18+1</f>
        <v>46510</v>
      </c>
      <c r="T19" s="908">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7">
        <f t="shared" si="11"/>
        <v>46511</v>
      </c>
      <c r="T20" s="908">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7">
        <f t="shared" si="11"/>
        <v>46512</v>
      </c>
      <c r="T21" s="908">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7">
        <f t="shared" si="11"/>
        <v>46513</v>
      </c>
      <c r="T22" s="908">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7">
        <f t="shared" si="11"/>
        <v>46514</v>
      </c>
      <c r="T23" s="908">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7">
        <f t="shared" si="11"/>
        <v>46515</v>
      </c>
      <c r="T24" s="908">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7">
        <f t="shared" si="11"/>
        <v>46516</v>
      </c>
      <c r="T25" s="908">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7">
        <f t="shared" si="11"/>
        <v>46517</v>
      </c>
      <c r="T26" s="908">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9">
        <f t="shared" si="11"/>
        <v>46518</v>
      </c>
      <c r="T27" s="910">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7">
        <f t="shared" si="11"/>
        <v>46519</v>
      </c>
      <c r="T28" s="908">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7">
        <f t="shared" si="11"/>
        <v>46520</v>
      </c>
      <c r="T29" s="908">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7">
        <f t="shared" si="11"/>
        <v>46521</v>
      </c>
      <c r="T30" s="908">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7">
        <f t="shared" si="11"/>
        <v>46522</v>
      </c>
      <c r="T31" s="908">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7">
        <f t="shared" si="11"/>
        <v>46523</v>
      </c>
      <c r="T32" s="908">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7">
        <f t="shared" si="11"/>
        <v>46524</v>
      </c>
      <c r="T33" s="908">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7">
        <f t="shared" si="11"/>
        <v>46525</v>
      </c>
      <c r="T34" s="908">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7">
        <f t="shared" si="11"/>
        <v>46526</v>
      </c>
      <c r="T35" s="908">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7">
        <f t="shared" si="11"/>
        <v>46527</v>
      </c>
      <c r="T36" s="908">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7">
        <f t="shared" si="11"/>
        <v>46528</v>
      </c>
      <c r="T37" s="908">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7">
        <f t="shared" si="11"/>
        <v>46529</v>
      </c>
      <c r="T38" s="908">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7">
        <f t="shared" si="11"/>
        <v>46530</v>
      </c>
      <c r="T39" s="908">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1"/>
      <c r="AO39" s="680"/>
      <c r="AP39" s="681"/>
    </row>
    <row r="40" spans="1:42" s="392" customFormat="1" ht="27" customHeigh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7">
        <f t="shared" si="11"/>
        <v>46531</v>
      </c>
      <c r="T40" s="908">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1"/>
      <c r="AO40" s="682"/>
      <c r="AP40" s="683"/>
    </row>
    <row r="41" spans="1:42" s="392" customFormat="1" ht="27" customHeigh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7">
        <f t="shared" si="11"/>
        <v>46532</v>
      </c>
      <c r="T41" s="908">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1"/>
      <c r="AO41" s="682"/>
      <c r="AP41" s="683"/>
    </row>
    <row r="42" spans="1:42" s="392" customFormat="1" ht="27" customHeigh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7">
        <f t="shared" si="11"/>
        <v>46533</v>
      </c>
      <c r="T42" s="908">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1"/>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7">
        <f t="shared" si="11"/>
        <v>46534</v>
      </c>
      <c r="T43" s="908">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7">
        <f t="shared" si="11"/>
        <v>46535</v>
      </c>
      <c r="T44" s="908">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9">
        <f t="shared" si="11"/>
        <v>46536</v>
      </c>
      <c r="T45" s="910">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7">
        <f t="shared" si="11"/>
        <v>46537</v>
      </c>
      <c r="T46" s="908">
        <f t="shared" si="3"/>
        <v>1</v>
      </c>
      <c r="U46" s="643"/>
      <c r="V46" s="596"/>
      <c r="W46" s="596"/>
      <c r="X46" s="599"/>
      <c r="Y46" s="588">
        <f t="shared" si="7"/>
        <v>46568</v>
      </c>
      <c r="Z46" s="640">
        <f t="shared" si="4"/>
        <v>4</v>
      </c>
      <c r="AA46" s="644"/>
      <c r="AB46" s="596"/>
      <c r="AC46" s="596"/>
      <c r="AD46" s="599"/>
      <c r="AE46" s="592">
        <f t="shared" si="8"/>
        <v>46598</v>
      </c>
      <c r="AF46" s="639">
        <f t="shared" si="13"/>
        <v>6</v>
      </c>
      <c r="AG46" s="643"/>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7">
        <f t="shared" si="11"/>
        <v>46538</v>
      </c>
      <c r="T47" s="908">
        <f t="shared" si="3"/>
        <v>2</v>
      </c>
      <c r="U47" s="643" t="s">
        <v>1147</v>
      </c>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tabSelected="1"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9">
        <v>46447</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392</v>
      </c>
      <c r="AR2" s="391">
        <f>VLOOKUP(O2,祝日!K3:S25,2,FALSE)</f>
        <v>4</v>
      </c>
      <c r="AS2" s="199" t="s">
        <v>457</v>
      </c>
    </row>
    <row r="3" spans="1:47" ht="15" customHeight="1" thickBot="1">
      <c r="A3" s="69"/>
      <c r="B3" s="385" t="s">
        <v>455</v>
      </c>
      <c r="C3" s="1099">
        <v>46568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46447</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令和9年5月1日から令和9年6月15日までの期間で、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46508</v>
      </c>
      <c r="AS9" t="s">
        <v>719</v>
      </c>
      <c r="AT9" s="702">
        <f>IF(MONTH($AO$3)=MONTH($AO$4),$AO$4-1,DATE(YEAR($AO$4),MONTH($AO$4),DAY(15)))</f>
        <v>46553</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46478</v>
      </c>
      <c r="AS10" t="s">
        <v>719</v>
      </c>
      <c r="AT10" s="702">
        <f>DATE(YEAR($AO$4),MONTH($AO$4)-1,DAY(15))</f>
        <v>46522</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3</v>
      </c>
      <c r="B16" s="1650"/>
      <c r="C16" s="1651"/>
      <c r="D16" s="630" t="s">
        <v>436</v>
      </c>
      <c r="E16" s="631" t="s">
        <v>438</v>
      </c>
      <c r="F16" s="632" t="s">
        <v>440</v>
      </c>
      <c r="G16" s="1649">
        <f>MONTH(G17)</f>
        <v>4</v>
      </c>
      <c r="H16" s="1650"/>
      <c r="I16" s="1651"/>
      <c r="J16" s="630" t="s">
        <v>435</v>
      </c>
      <c r="K16" s="630" t="s">
        <v>437</v>
      </c>
      <c r="L16" s="633" t="s">
        <v>439</v>
      </c>
      <c r="M16" s="1649">
        <f>MONTH(M17)</f>
        <v>5</v>
      </c>
      <c r="N16" s="1650"/>
      <c r="O16" s="1651"/>
      <c r="P16" s="630" t="s">
        <v>435</v>
      </c>
      <c r="Q16" s="630" t="s">
        <v>437</v>
      </c>
      <c r="R16" s="632" t="s">
        <v>439</v>
      </c>
      <c r="S16" s="1649">
        <f>MONTH(S17)</f>
        <v>6</v>
      </c>
      <c r="T16" s="1650"/>
      <c r="U16" s="1651"/>
      <c r="V16" s="630" t="s">
        <v>436</v>
      </c>
      <c r="W16" s="631" t="s">
        <v>438</v>
      </c>
      <c r="X16" s="632" t="s">
        <v>440</v>
      </c>
      <c r="Y16" s="1649">
        <f>MONTH(Y17)</f>
        <v>7</v>
      </c>
      <c r="Z16" s="1650"/>
      <c r="AA16" s="1651"/>
      <c r="AB16" s="630" t="s">
        <v>435</v>
      </c>
      <c r="AC16" s="630" t="s">
        <v>437</v>
      </c>
      <c r="AD16" s="633" t="s">
        <v>439</v>
      </c>
      <c r="AE16" s="1649">
        <f>MONTH(AE17)</f>
        <v>8</v>
      </c>
      <c r="AF16" s="1650"/>
      <c r="AG16" s="1651"/>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5">
        <f>DATE(YEAR($A$17),MONTH($A$17)+3,DAY($A$17))</f>
        <v>46539</v>
      </c>
      <c r="T17" s="906">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7">
        <f>S17+1</f>
        <v>46540</v>
      </c>
      <c r="T18" s="908">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7">
        <f t="shared" ref="S19:S47" si="11">S18+1</f>
        <v>46541</v>
      </c>
      <c r="T19" s="908">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7">
        <f t="shared" si="11"/>
        <v>46542</v>
      </c>
      <c r="T20" s="908">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7">
        <f t="shared" si="11"/>
        <v>46543</v>
      </c>
      <c r="T21" s="908">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7">
        <f t="shared" si="11"/>
        <v>46544</v>
      </c>
      <c r="T22" s="908">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7">
        <f t="shared" si="11"/>
        <v>46545</v>
      </c>
      <c r="T23" s="908">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7">
        <f t="shared" si="11"/>
        <v>46546</v>
      </c>
      <c r="T24" s="908">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7">
        <f t="shared" si="11"/>
        <v>46547</v>
      </c>
      <c r="T25" s="908">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7">
        <f t="shared" si="11"/>
        <v>46548</v>
      </c>
      <c r="T26" s="908">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9">
        <f t="shared" si="11"/>
        <v>46549</v>
      </c>
      <c r="T27" s="910">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7">
        <f t="shared" si="11"/>
        <v>46550</v>
      </c>
      <c r="T28" s="908">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7">
        <f t="shared" si="11"/>
        <v>46551</v>
      </c>
      <c r="T29" s="908">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7">
        <f t="shared" si="11"/>
        <v>46552</v>
      </c>
      <c r="T30" s="908">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7">
        <f t="shared" si="11"/>
        <v>46553</v>
      </c>
      <c r="T31" s="908">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7">
        <f t="shared" si="11"/>
        <v>46554</v>
      </c>
      <c r="T32" s="908">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7">
        <f t="shared" si="11"/>
        <v>46555</v>
      </c>
      <c r="T33" s="908">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7">
        <f t="shared" si="11"/>
        <v>46556</v>
      </c>
      <c r="T34" s="908">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7">
        <f t="shared" si="11"/>
        <v>46557</v>
      </c>
      <c r="T35" s="908">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7">
        <f t="shared" si="11"/>
        <v>46558</v>
      </c>
      <c r="T36" s="908">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7">
        <f t="shared" si="11"/>
        <v>46559</v>
      </c>
      <c r="T37" s="908">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7">
        <f t="shared" si="11"/>
        <v>46560</v>
      </c>
      <c r="T38" s="908">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7">
        <f t="shared" si="11"/>
        <v>46561</v>
      </c>
      <c r="T39" s="908">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1"/>
      <c r="AO39" s="680"/>
      <c r="AP39" s="681"/>
    </row>
    <row r="40" spans="1:42" s="392" customFormat="1" ht="27" customHeigh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7">
        <f t="shared" si="11"/>
        <v>46562</v>
      </c>
      <c r="T40" s="908">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1"/>
      <c r="AO40" s="682"/>
      <c r="AP40" s="683"/>
    </row>
    <row r="41" spans="1:42" s="392" customFormat="1" ht="27" customHeigh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7">
        <f t="shared" si="11"/>
        <v>46563</v>
      </c>
      <c r="T41" s="908">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1"/>
      <c r="AO41" s="682"/>
      <c r="AP41" s="683"/>
    </row>
    <row r="42" spans="1:42" s="392" customFormat="1" ht="27" customHeigh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7">
        <f t="shared" si="11"/>
        <v>46564</v>
      </c>
      <c r="T42" s="908">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1"/>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7">
        <f t="shared" si="11"/>
        <v>46565</v>
      </c>
      <c r="T43" s="908">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7">
        <f t="shared" si="11"/>
        <v>46566</v>
      </c>
      <c r="T44" s="908">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9">
        <f t="shared" si="11"/>
        <v>46567</v>
      </c>
      <c r="T45" s="910">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7">
        <f t="shared" si="11"/>
        <v>46568</v>
      </c>
      <c r="T46" s="908">
        <f t="shared" si="3"/>
        <v>4</v>
      </c>
      <c r="U46" s="643" t="s">
        <v>1147</v>
      </c>
      <c r="V46" s="596"/>
      <c r="W46" s="596"/>
      <c r="X46" s="599"/>
      <c r="Y46" s="588">
        <f t="shared" si="7"/>
        <v>46598</v>
      </c>
      <c r="Z46" s="640">
        <f t="shared" si="4"/>
        <v>6</v>
      </c>
      <c r="AA46" s="644"/>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7">
        <f t="shared" si="11"/>
        <v>46569</v>
      </c>
      <c r="T47" s="908">
        <f t="shared" si="3"/>
        <v>5</v>
      </c>
      <c r="U47" s="643"/>
      <c r="V47" s="596"/>
      <c r="W47" s="596"/>
      <c r="X47" s="599"/>
      <c r="Y47" s="592">
        <f t="shared" si="7"/>
        <v>46599</v>
      </c>
      <c r="Z47" s="639">
        <f t="shared" si="4"/>
        <v>7</v>
      </c>
      <c r="AA47" s="698"/>
      <c r="AB47" s="699"/>
      <c r="AC47" s="699"/>
      <c r="AD47" s="693"/>
      <c r="AE47" s="592">
        <f t="shared" si="8"/>
        <v>46630</v>
      </c>
      <c r="AF47" s="639">
        <f t="shared" si="13"/>
        <v>3</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02" t="s">
        <v>441</v>
      </c>
      <c r="M2" s="1602"/>
      <c r="N2" s="1602"/>
      <c r="O2" s="1602"/>
      <c r="P2" s="1602"/>
      <c r="Q2" s="1602"/>
      <c r="R2" s="1602"/>
      <c r="S2" s="1603" t="str">
        <f>Data!$A$11</f>
        <v>育児等両立応援訓練（短時間訓練）（４箇月）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育児等両立応援訓練（短時間訓練）（４箇月）</v>
      </c>
      <c r="AP2" s="1603"/>
      <c r="AQ2" s="1603"/>
      <c r="AR2" s="1603"/>
      <c r="AS2" s="382"/>
      <c r="AT2" s="382"/>
      <c r="AY2" s="200" t="s">
        <v>392</v>
      </c>
      <c r="AZ2" s="391">
        <f>VLOOKUP(S2,祝日!$K$3:$S$25,2,FALSE)</f>
        <v>4</v>
      </c>
      <c r="BA2" s="199" t="s">
        <v>457</v>
      </c>
    </row>
    <row r="3" spans="1:55" ht="15" customHeight="1" thickBot="1">
      <c r="A3" s="69"/>
      <c r="B3" s="385" t="s">
        <v>455</v>
      </c>
      <c r="C3" s="1099">
        <v>45929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45810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320時間以上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97">
        <f>'６カリキュラム(デュアル)'!D24</f>
        <v>0</v>
      </c>
      <c r="M13" s="1698"/>
      <c r="N13" s="1698"/>
      <c r="O13" s="1172"/>
      <c r="P13" s="1172"/>
      <c r="Q13" s="1698">
        <f>SUM($A54:$AR54)</f>
        <v>0</v>
      </c>
      <c r="R13" s="1698"/>
      <c r="S13" s="1694" t="str">
        <f>CONCATENATE(AZ14,BA14)</f>
        <v>16時間以上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6</v>
      </c>
      <c r="B16" s="1690"/>
      <c r="C16" s="1691"/>
      <c r="D16" s="658" t="s">
        <v>436</v>
      </c>
      <c r="E16" s="658" t="s">
        <v>438</v>
      </c>
      <c r="F16" s="659" t="s">
        <v>472</v>
      </c>
      <c r="G16" s="659" t="s">
        <v>440</v>
      </c>
      <c r="H16" s="660" t="s">
        <v>473</v>
      </c>
      <c r="I16" s="1689">
        <f>MONTH(I17)</f>
        <v>7</v>
      </c>
      <c r="J16" s="1690"/>
      <c r="K16" s="1691"/>
      <c r="L16" s="658" t="s">
        <v>436</v>
      </c>
      <c r="M16" s="658" t="s">
        <v>438</v>
      </c>
      <c r="N16" s="659" t="s">
        <v>472</v>
      </c>
      <c r="O16" s="659" t="s">
        <v>440</v>
      </c>
      <c r="P16" s="660" t="s">
        <v>473</v>
      </c>
      <c r="Q16" s="1689">
        <f>MONTH(Q17)</f>
        <v>8</v>
      </c>
      <c r="R16" s="1690"/>
      <c r="S16" s="1691"/>
      <c r="T16" s="658" t="s">
        <v>436</v>
      </c>
      <c r="U16" s="658" t="s">
        <v>438</v>
      </c>
      <c r="V16" s="659" t="s">
        <v>472</v>
      </c>
      <c r="W16" s="659" t="s">
        <v>440</v>
      </c>
      <c r="X16" s="660" t="s">
        <v>473</v>
      </c>
      <c r="Y16" s="1689">
        <f>MONTH(Y17)</f>
        <v>9</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ref="AS52:AS57" si="11">SUM(A52:AR52)</f>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1"/>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1"/>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ref="AS55" si="12">SUM(A55:AR55)</f>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1"/>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1"/>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02" t="s">
        <v>441</v>
      </c>
      <c r="M2" s="1602"/>
      <c r="N2" s="1602"/>
      <c r="O2" s="1602"/>
      <c r="P2" s="1602"/>
      <c r="Q2" s="1602"/>
      <c r="R2" s="1602"/>
      <c r="S2" s="1603" t="str">
        <f>Data!$A$11</f>
        <v>育児等両立応援訓練（短時間訓練）（４箇月）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育児等両立応援訓練（短時間訓練）（４箇月）</v>
      </c>
      <c r="AP2" s="1603"/>
      <c r="AQ2" s="1603"/>
      <c r="AR2" s="1603"/>
      <c r="AS2" s="382"/>
      <c r="AT2" s="382"/>
      <c r="AY2" s="200" t="s">
        <v>392</v>
      </c>
      <c r="AZ2" s="391">
        <f>VLOOKUP(S2,祝日!$K$3:$S$25,2,FALSE)</f>
        <v>4</v>
      </c>
      <c r="BA2" s="199" t="s">
        <v>457</v>
      </c>
    </row>
    <row r="3" spans="1:55" ht="15" customHeight="1" thickBot="1">
      <c r="A3" s="69"/>
      <c r="B3" s="385" t="s">
        <v>455</v>
      </c>
      <c r="C3" s="1099">
        <v>45989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45870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320時間以上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97">
        <f>'６カリキュラム(デュアル)'!D24</f>
        <v>0</v>
      </c>
      <c r="M13" s="1698"/>
      <c r="N13" s="1698"/>
      <c r="O13" s="1172"/>
      <c r="P13" s="1172"/>
      <c r="Q13" s="1698">
        <f>SUM($A54:$AR54)</f>
        <v>0</v>
      </c>
      <c r="R13" s="1698"/>
      <c r="S13" s="1694" t="str">
        <f>CONCATENATE(AZ14,BA14)</f>
        <v>16時間以上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8</v>
      </c>
      <c r="B16" s="1690"/>
      <c r="C16" s="1691"/>
      <c r="D16" s="658" t="s">
        <v>436</v>
      </c>
      <c r="E16" s="658" t="s">
        <v>438</v>
      </c>
      <c r="F16" s="659" t="s">
        <v>472</v>
      </c>
      <c r="G16" s="659" t="s">
        <v>440</v>
      </c>
      <c r="H16" s="660" t="s">
        <v>473</v>
      </c>
      <c r="I16" s="1689">
        <f>MONTH(I17)</f>
        <v>9</v>
      </c>
      <c r="J16" s="1690"/>
      <c r="K16" s="1691"/>
      <c r="L16" s="658" t="s">
        <v>436</v>
      </c>
      <c r="M16" s="658" t="s">
        <v>438</v>
      </c>
      <c r="N16" s="659" t="s">
        <v>472</v>
      </c>
      <c r="O16" s="659" t="s">
        <v>440</v>
      </c>
      <c r="P16" s="660" t="s">
        <v>473</v>
      </c>
      <c r="Q16" s="1689">
        <f>MONTH(Q17)</f>
        <v>10</v>
      </c>
      <c r="R16" s="1690"/>
      <c r="S16" s="1691"/>
      <c r="T16" s="658" t="s">
        <v>436</v>
      </c>
      <c r="U16" s="658" t="s">
        <v>438</v>
      </c>
      <c r="V16" s="659" t="s">
        <v>472</v>
      </c>
      <c r="W16" s="659" t="s">
        <v>440</v>
      </c>
      <c r="X16" s="660" t="s">
        <v>473</v>
      </c>
      <c r="Y16" s="1689">
        <f>MONTH(Y17)</f>
        <v>11</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AS57"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si="10"/>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0"/>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0"/>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si="10"/>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0"/>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0"/>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03" t="str">
        <f>Data!$A$11</f>
        <v>育児等両立応援訓練（短時間訓練）（４箇月）</v>
      </c>
      <c r="C3" s="1603"/>
      <c r="D3" s="1603"/>
      <c r="E3" s="382"/>
      <c r="H3" s="582"/>
    </row>
    <row r="4" spans="1:8" s="7" customFormat="1" ht="28.5" customHeight="1">
      <c r="A4" s="24" t="s">
        <v>131</v>
      </c>
      <c r="B4" s="1604" t="str">
        <f>Data!$A$9</f>
        <v/>
      </c>
      <c r="C4" s="1604"/>
      <c r="D4" s="1604"/>
      <c r="E4" s="958"/>
      <c r="H4" s="582"/>
    </row>
    <row r="5" spans="1:8" s="7" customFormat="1" ht="28.5" customHeight="1">
      <c r="A5" s="24" t="s">
        <v>26</v>
      </c>
      <c r="B5" s="1604" t="str">
        <f>Data!$I$69</f>
        <v/>
      </c>
      <c r="C5" s="1604"/>
      <c r="D5" s="160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04" t="str">
        <f>Data!$A$9</f>
        <v/>
      </c>
      <c r="E3" s="1604"/>
      <c r="F3" s="1604"/>
      <c r="G3" s="958"/>
    </row>
    <row r="4" spans="1:8" ht="29.25" customHeight="1" thickBot="1">
      <c r="B4" s="1722" t="s">
        <v>26</v>
      </c>
      <c r="C4" s="1722"/>
      <c r="D4" s="1604" t="str">
        <f>Data!$I$69</f>
        <v/>
      </c>
      <c r="E4" s="1604"/>
      <c r="F4" s="1604"/>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746" t="s">
        <v>215</v>
      </c>
      <c r="C15" s="1746"/>
      <c r="D15" s="1746"/>
      <c r="E15" s="1746"/>
      <c r="F15" s="1746"/>
      <c r="G15" s="1074" t="s">
        <v>23</v>
      </c>
      <c r="H15" s="1212">
        <f>'６カリキュラム'!D8</f>
        <v>0</v>
      </c>
      <c r="I15" s="1212" t="s">
        <v>216</v>
      </c>
      <c r="J15" s="1213">
        <f>'６カリキュラム'!D9</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'６カリキュラム'!D16</f>
        <v>0</v>
      </c>
      <c r="B17" s="1726"/>
      <c r="C17" s="1727"/>
      <c r="D17" s="1727"/>
      <c r="E17" s="1727"/>
      <c r="F17" s="1727"/>
      <c r="G17" s="1727"/>
      <c r="H17" s="1727"/>
      <c r="I17" s="1727"/>
      <c r="J17" s="1728"/>
      <c r="L17">
        <f>LEN(B16)</f>
        <v>0</v>
      </c>
      <c r="M17" t="s">
        <v>1083</v>
      </c>
      <c r="N17">
        <v>130</v>
      </c>
    </row>
    <row r="18" spans="1:14" ht="21.9" customHeight="1" thickTop="1">
      <c r="A18" s="1206" t="s">
        <v>54</v>
      </c>
      <c r="B18" s="1723"/>
      <c r="C18" s="1747"/>
      <c r="D18" s="1747"/>
      <c r="E18" s="1747"/>
      <c r="F18" s="1747"/>
      <c r="G18" s="1747"/>
      <c r="H18" s="1747"/>
      <c r="I18" s="1747"/>
      <c r="J18" s="1748"/>
      <c r="L18" t="s">
        <v>1088</v>
      </c>
    </row>
    <row r="19" spans="1:14" ht="21.9" customHeight="1" thickBot="1">
      <c r="A19" s="1205">
        <f>'６カリキュラム'!D17</f>
        <v>0</v>
      </c>
      <c r="B19" s="1749"/>
      <c r="C19" s="1750"/>
      <c r="D19" s="1750"/>
      <c r="E19" s="1750"/>
      <c r="F19" s="1750"/>
      <c r="G19" s="1750"/>
      <c r="H19" s="1750"/>
      <c r="I19" s="1750"/>
      <c r="J19" s="1751"/>
      <c r="L19">
        <f>LEN(B18)</f>
        <v>0</v>
      </c>
      <c r="M19" t="s">
        <v>1083</v>
      </c>
      <c r="N19">
        <v>130</v>
      </c>
    </row>
    <row r="20" spans="1:14" ht="30" customHeight="1" thickTop="1" thickBot="1">
      <c r="A20" s="1206" t="s">
        <v>57</v>
      </c>
      <c r="B20" s="1734"/>
      <c r="C20" s="1735"/>
      <c r="D20" s="1735"/>
      <c r="E20" s="1735"/>
      <c r="F20" s="1735"/>
      <c r="G20" s="1735"/>
      <c r="H20" s="1735"/>
      <c r="I20" s="1735"/>
      <c r="J20" s="1736"/>
      <c r="L20" t="s">
        <v>1089</v>
      </c>
    </row>
    <row r="21" spans="1:14" ht="20.100000000000001" customHeight="1" thickTop="1">
      <c r="A21" s="1203">
        <f>'６カリキュラム'!D18</f>
        <v>0</v>
      </c>
      <c r="B21" s="1752" t="str">
        <f>CONCATENATE("・ジョブ・カードを活用したキャリアコンサルティング（",'６カリキュラム'!E48,")")</f>
        <v>・ジョブ・カードを活用したキャリアコンサルティング（)</v>
      </c>
      <c r="C21" s="1753"/>
      <c r="D21" s="1753"/>
      <c r="E21" s="1753"/>
      <c r="F21" s="1753"/>
      <c r="G21" s="1753"/>
      <c r="H21" s="1753"/>
      <c r="I21" s="1753"/>
      <c r="J21" s="1754"/>
      <c r="L21">
        <f>LEN(B20)</f>
        <v>0</v>
      </c>
      <c r="M21" t="s">
        <v>1083</v>
      </c>
      <c r="N21">
        <v>85</v>
      </c>
    </row>
    <row r="22" spans="1:14" ht="20.100000000000001" customHeight="1">
      <c r="A22" s="1208" t="s">
        <v>1090</v>
      </c>
      <c r="B22" s="1208"/>
      <c r="C22" s="1208"/>
      <c r="D22" s="1772" t="s">
        <v>1091</v>
      </c>
      <c r="E22" s="1772"/>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58" t="s">
        <v>304</v>
      </c>
      <c r="B23" s="1759"/>
      <c r="C23" s="1767">
        <f>'１２オンライン環境等'!D9</f>
        <v>0</v>
      </c>
      <c r="D23" s="1768"/>
      <c r="E23" s="1768"/>
      <c r="F23" s="1768"/>
      <c r="G23" s="1768"/>
      <c r="H23" s="1768"/>
      <c r="I23" s="1768"/>
      <c r="J23" s="1769"/>
    </row>
    <row r="24" spans="1:14" ht="42" customHeight="1">
      <c r="A24" s="1758" t="s">
        <v>305</v>
      </c>
      <c r="B24" s="1759"/>
      <c r="C24" s="1767">
        <f>'１２オンライン環境等'!D10</f>
        <v>0</v>
      </c>
      <c r="D24" s="1768"/>
      <c r="E24" s="1768"/>
      <c r="F24" s="1768"/>
      <c r="G24" s="1768"/>
      <c r="H24" s="1768"/>
      <c r="I24" s="1768"/>
      <c r="J24" s="1769"/>
    </row>
    <row r="25" spans="1:14" ht="18" customHeight="1">
      <c r="A25" s="1760" t="s">
        <v>1093</v>
      </c>
      <c r="B25" s="1761"/>
      <c r="C25" s="1767">
        <f>'１２オンライン環境等'!D13</f>
        <v>0</v>
      </c>
      <c r="D25" s="1768"/>
      <c r="E25" s="1768"/>
      <c r="F25" s="1768"/>
      <c r="G25" s="1768"/>
      <c r="H25" s="1768"/>
      <c r="I25" s="1768"/>
      <c r="J25" s="1769"/>
    </row>
    <row r="26" spans="1:14" ht="20.100000000000001" customHeight="1">
      <c r="A26" s="1762" t="s">
        <v>1092</v>
      </c>
      <c r="B26" s="1763"/>
      <c r="C26" s="1764">
        <f>'１２オンライン環境等'!D11</f>
        <v>0</v>
      </c>
      <c r="D26" s="1765"/>
      <c r="E26" s="1765"/>
      <c r="F26" s="1765"/>
      <c r="G26" s="1765"/>
      <c r="H26" s="1765"/>
      <c r="I26" s="1765"/>
      <c r="J26" s="1766"/>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746"/>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'６カリキュラム(デュアル)'!D20</f>
        <v>0</v>
      </c>
      <c r="B17" s="1726"/>
      <c r="C17" s="1727"/>
      <c r="D17" s="1727"/>
      <c r="E17" s="1727"/>
      <c r="F17" s="1727"/>
      <c r="G17" s="1727"/>
      <c r="H17" s="1727"/>
      <c r="I17" s="1727"/>
      <c r="J17" s="1728"/>
      <c r="L17">
        <f>LEN(B16)</f>
        <v>0</v>
      </c>
      <c r="M17" t="s">
        <v>1083</v>
      </c>
      <c r="N17">
        <v>130</v>
      </c>
    </row>
    <row r="18" spans="1:14" ht="21.9" customHeight="1" thickTop="1">
      <c r="A18" s="1218" t="s">
        <v>485</v>
      </c>
      <c r="B18" s="1723"/>
      <c r="C18" s="1747"/>
      <c r="D18" s="1747"/>
      <c r="E18" s="1747"/>
      <c r="F18" s="1747"/>
      <c r="G18" s="1747"/>
      <c r="H18" s="1747"/>
      <c r="I18" s="1747"/>
      <c r="J18" s="1748"/>
      <c r="L18" t="s">
        <v>1088</v>
      </c>
    </row>
    <row r="19" spans="1:14" ht="21.9" customHeight="1" thickBot="1">
      <c r="A19" s="1205">
        <f>'６カリキュラム(デュアル)'!D22</f>
        <v>0</v>
      </c>
      <c r="B19" s="1749"/>
      <c r="C19" s="1750"/>
      <c r="D19" s="1750"/>
      <c r="E19" s="1750"/>
      <c r="F19" s="1750"/>
      <c r="G19" s="1750"/>
      <c r="H19" s="1750"/>
      <c r="I19" s="1750"/>
      <c r="J19" s="1751"/>
      <c r="L19">
        <f>LEN(B18)</f>
        <v>0</v>
      </c>
      <c r="M19" t="s">
        <v>1083</v>
      </c>
      <c r="N19">
        <v>130</v>
      </c>
    </row>
    <row r="20" spans="1:14" ht="21.9" customHeight="1" thickTop="1">
      <c r="A20" s="1206" t="s">
        <v>54</v>
      </c>
      <c r="B20" s="1723"/>
      <c r="C20" s="1747"/>
      <c r="D20" s="1747"/>
      <c r="E20" s="1747"/>
      <c r="F20" s="1747"/>
      <c r="G20" s="1747"/>
      <c r="H20" s="1747"/>
      <c r="I20" s="1747"/>
      <c r="J20" s="1748"/>
      <c r="L20" t="s">
        <v>1088</v>
      </c>
    </row>
    <row r="21" spans="1:14" ht="21.9" customHeight="1" thickBot="1">
      <c r="A21" s="1205">
        <f>'６カリキュラム(デュアル)'!D21</f>
        <v>0</v>
      </c>
      <c r="B21" s="1749"/>
      <c r="C21" s="1750"/>
      <c r="D21" s="1750"/>
      <c r="E21" s="1750"/>
      <c r="F21" s="1750"/>
      <c r="G21" s="1750"/>
      <c r="H21" s="1750"/>
      <c r="I21" s="1750"/>
      <c r="J21" s="1751"/>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34"/>
      <c r="C25" s="1735"/>
      <c r="D25" s="1735"/>
      <c r="E25" s="1735"/>
      <c r="F25" s="1735"/>
      <c r="G25" s="1735"/>
      <c r="H25" s="1735"/>
      <c r="I25" s="1735"/>
      <c r="J25" s="1736"/>
      <c r="L25" t="s">
        <v>1089</v>
      </c>
    </row>
    <row r="26" spans="1:14" ht="20.100000000000001" customHeight="1" thickTop="1">
      <c r="A26" s="1203">
        <f>'６カリキュラム(デュアル)'!D24</f>
        <v>0</v>
      </c>
      <c r="B26" s="1752" t="str">
        <f>CONCATENATE("・ジョブ・カードを活用したキャリアコンサルティング（",'６カリキュラム(デュアル)'!E78,")")</f>
        <v>・ジョブ・カードを活用したキャリアコンサルティング（)</v>
      </c>
      <c r="C26" s="1753"/>
      <c r="D26" s="1753"/>
      <c r="E26" s="1753"/>
      <c r="F26" s="1753"/>
      <c r="G26" s="1753"/>
      <c r="H26" s="1753"/>
      <c r="I26" s="1753"/>
      <c r="J26" s="1754"/>
      <c r="L26">
        <f>LEN(B25)</f>
        <v>0</v>
      </c>
      <c r="M26" t="s">
        <v>1083</v>
      </c>
      <c r="N26">
        <v>85</v>
      </c>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288" t="str">
        <f>'１契約者及び訓練規模等'!A1:E1</f>
        <v>令和8年度東京都委託訓練受託申込書（提案書）</v>
      </c>
      <c r="B1" s="1288"/>
      <c r="C1" s="1288"/>
      <c r="D1" s="1288"/>
      <c r="E1" s="1288"/>
      <c r="F1" s="1288"/>
      <c r="G1" s="1288"/>
      <c r="H1" s="1288"/>
      <c r="I1" s="1288"/>
      <c r="J1" s="1288"/>
      <c r="K1" s="1288"/>
      <c r="L1" s="1288"/>
      <c r="M1" s="1288"/>
      <c r="N1" s="1288"/>
      <c r="O1" s="1288"/>
      <c r="P1" s="1288"/>
      <c r="Q1" s="1288"/>
      <c r="R1" s="1288"/>
      <c r="S1" s="1288"/>
      <c r="T1" s="1288"/>
      <c r="U1" s="1288"/>
      <c r="V1" s="1288"/>
      <c r="W1" s="1288"/>
      <c r="Y1" s="750" t="s">
        <v>729</v>
      </c>
    </row>
    <row r="2" spans="1:29" ht="13.2" customHeight="1" thickBot="1"/>
    <row r="3" spans="1:29" ht="13.2" customHeight="1">
      <c r="B3" s="1292" t="s">
        <v>615</v>
      </c>
      <c r="C3" s="1293"/>
      <c r="D3" s="1293" t="s">
        <v>546</v>
      </c>
      <c r="E3" s="1296"/>
      <c r="F3" s="1303" t="str">
        <f>Data!I26</f>
        <v/>
      </c>
      <c r="G3" s="1304"/>
      <c r="H3" s="1304"/>
      <c r="I3" s="1304"/>
      <c r="J3" s="1304"/>
      <c r="K3" s="1305"/>
      <c r="S3" s="1289"/>
      <c r="T3" s="1289"/>
      <c r="U3" s="1289"/>
    </row>
    <row r="4" spans="1:29" ht="13.2" customHeight="1" thickBot="1">
      <c r="B4" s="1294"/>
      <c r="C4" s="1295"/>
      <c r="D4" s="1295" t="s">
        <v>544</v>
      </c>
      <c r="E4" s="1297"/>
      <c r="F4" s="1306" t="str">
        <f>CONCATENATE(Data!I27," ",Data!I28)</f>
        <v xml:space="preserve"> </v>
      </c>
      <c r="G4" s="1307"/>
      <c r="H4" s="1307"/>
      <c r="I4" s="1307"/>
      <c r="J4" s="1307"/>
      <c r="K4" s="1308"/>
    </row>
    <row r="5" spans="1:29" ht="13.2" customHeight="1">
      <c r="B5" s="1292" t="s">
        <v>613</v>
      </c>
      <c r="C5" s="1293"/>
      <c r="D5" s="1289" t="s">
        <v>614</v>
      </c>
      <c r="E5" s="1298"/>
      <c r="F5" s="1309" t="str">
        <f>Data!I47</f>
        <v/>
      </c>
      <c r="G5" s="1310"/>
      <c r="H5" s="1310"/>
      <c r="I5" s="1310"/>
      <c r="J5" s="1310"/>
      <c r="K5" s="1311"/>
    </row>
    <row r="6" spans="1:29" ht="13.2" customHeight="1">
      <c r="B6" s="1299"/>
      <c r="C6" s="1300"/>
      <c r="D6" s="1289" t="s">
        <v>19</v>
      </c>
      <c r="E6" s="1298"/>
      <c r="F6" s="1312" t="str">
        <f>Data!I48</f>
        <v/>
      </c>
      <c r="G6" s="1313"/>
      <c r="H6" s="1313"/>
      <c r="I6" s="1313"/>
      <c r="J6" s="1313"/>
      <c r="K6" s="1314"/>
    </row>
    <row r="7" spans="1:29" ht="13.2" customHeight="1" thickBot="1">
      <c r="B7" s="1294"/>
      <c r="C7" s="1295"/>
      <c r="D7" s="1301" t="s">
        <v>117</v>
      </c>
      <c r="E7" s="1302"/>
      <c r="F7" s="1306" t="str">
        <f>Data!I50</f>
        <v/>
      </c>
      <c r="G7" s="1307"/>
      <c r="H7" s="1307"/>
      <c r="I7" s="1307"/>
      <c r="J7" s="1307"/>
      <c r="K7" s="1308"/>
    </row>
    <row r="8" spans="1:29" ht="13.2" customHeight="1" thickBot="1">
      <c r="C8" s="548" t="str">
        <f>IF('４訓練の概要'!D47="可",'４訓練の概要'!C47,"")</f>
        <v/>
      </c>
    </row>
    <row r="9" spans="1:29" ht="13.2" customHeight="1" thickBot="1">
      <c r="B9" s="1315" t="s">
        <v>30</v>
      </c>
      <c r="C9" s="1278"/>
      <c r="D9" s="1316"/>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261" t="s">
        <v>79</v>
      </c>
      <c r="S9" s="1262"/>
      <c r="T9" s="1263"/>
      <c r="U9" s="1321" t="str">
        <f>CONCATENATE(Data!I138,"人")</f>
        <v>人</v>
      </c>
      <c r="V9" s="1322"/>
      <c r="AB9" s="578" t="s">
        <v>336</v>
      </c>
      <c r="AC9" s="579" t="str">
        <f>IF(Data!$I161="可","○",IF(Data!$I161="対象外","-",""))</f>
        <v>-</v>
      </c>
    </row>
    <row r="10" spans="1:29" ht="13.2" customHeight="1" thickBot="1">
      <c r="B10" s="1317"/>
      <c r="C10" s="1279"/>
      <c r="D10" s="1318"/>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261" t="s">
        <v>617</v>
      </c>
      <c r="S10" s="1262"/>
      <c r="T10" s="1263"/>
      <c r="U10" s="1321" t="str">
        <f>CONCATENATE(Data!I139,"人")</f>
        <v>人</v>
      </c>
      <c r="V10" s="1322"/>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261" t="s">
        <v>434</v>
      </c>
      <c r="C12" s="1262"/>
      <c r="D12" s="1262"/>
      <c r="E12" s="1291" t="str">
        <f>Data!A11</f>
        <v>育児等両立応援訓練（短時間訓練）（４箇月）</v>
      </c>
      <c r="F12" s="1271"/>
      <c r="G12" s="1271"/>
      <c r="H12" s="1271"/>
      <c r="I12" s="1271"/>
      <c r="J12" s="1271"/>
      <c r="K12" s="1290"/>
      <c r="L12" s="547"/>
      <c r="M12" s="580" t="s">
        <v>636</v>
      </c>
      <c r="N12" s="1271" t="str">
        <f>CONCATENATE(Data!I127,Data!I128,Data!I129)</f>
        <v/>
      </c>
      <c r="O12" s="1271"/>
      <c r="P12" s="1271"/>
      <c r="Q12" s="1271"/>
      <c r="R12" s="1271"/>
      <c r="S12" s="1271"/>
      <c r="T12" s="1271"/>
      <c r="U12" s="1271"/>
      <c r="V12" s="1290"/>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261" t="s">
        <v>16</v>
      </c>
      <c r="C14" s="1262"/>
      <c r="D14" s="1263"/>
      <c r="E14" s="1271" t="str">
        <f>Data!I137</f>
        <v/>
      </c>
      <c r="F14" s="1271"/>
      <c r="G14" s="1271"/>
      <c r="H14" s="1271"/>
      <c r="I14" s="1271"/>
      <c r="J14" s="1271"/>
      <c r="K14" s="1271"/>
      <c r="L14" s="1271"/>
      <c r="M14" s="1271"/>
      <c r="N14" s="1271"/>
      <c r="O14" s="1271"/>
      <c r="P14" s="1290"/>
      <c r="Q14" s="547"/>
      <c r="R14" s="1261" t="s">
        <v>329</v>
      </c>
      <c r="S14" s="1262"/>
      <c r="T14" s="1262"/>
      <c r="U14" s="1262"/>
      <c r="V14" s="581" t="str">
        <f>Data!I131</f>
        <v/>
      </c>
      <c r="AB14" s="544" t="s">
        <v>338</v>
      </c>
      <c r="AC14" s="550" t="str">
        <f>IF(Data!$I166="可","○",IF(Data!$I166="対象外","-",""))</f>
        <v>-</v>
      </c>
    </row>
    <row r="15" spans="1:29" ht="13.2" customHeight="1" thickBot="1">
      <c r="B15" s="1261" t="s">
        <v>26</v>
      </c>
      <c r="C15" s="1262"/>
      <c r="D15" s="1263"/>
      <c r="E15" s="1262" t="str">
        <f>Data!I69</f>
        <v/>
      </c>
      <c r="F15" s="1262"/>
      <c r="G15" s="1262"/>
      <c r="H15" s="1262"/>
      <c r="I15" s="1262"/>
      <c r="J15" s="1262"/>
      <c r="K15" s="1262"/>
      <c r="L15" s="1262"/>
      <c r="M15" s="1262"/>
      <c r="N15" s="1262"/>
      <c r="O15" s="1262"/>
      <c r="P15" s="1264"/>
      <c r="R15" s="554"/>
      <c r="S15" s="554"/>
      <c r="T15" s="554"/>
      <c r="U15" s="554"/>
      <c r="V15" s="554" t="s">
        <v>781</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261" t="s">
        <v>618</v>
      </c>
      <c r="C18" s="1262"/>
      <c r="D18" s="1263"/>
      <c r="E18" s="1265" t="str">
        <f>Data!I73</f>
        <v/>
      </c>
      <c r="F18" s="1265"/>
      <c r="G18" s="1266"/>
      <c r="H18" s="1261" t="s">
        <v>630</v>
      </c>
      <c r="I18" s="1262"/>
      <c r="J18" s="1262"/>
      <c r="K18" s="1281" t="str">
        <f>CONCATENATE(Data!I74,"km")</f>
        <v>km</v>
      </c>
      <c r="L18" s="1265"/>
      <c r="M18" s="1266"/>
      <c r="AB18" s="544" t="s">
        <v>332</v>
      </c>
      <c r="AC18" s="550" t="str">
        <f>IF(Data!$I170="可","○",IF(Data!$I170="対象外","-",""))</f>
        <v/>
      </c>
    </row>
    <row r="19" spans="2:29" ht="13.2" customHeight="1" thickBot="1">
      <c r="B19" s="1261" t="s">
        <v>669</v>
      </c>
      <c r="C19" s="1262"/>
      <c r="D19" s="1263"/>
      <c r="E19" s="1265" t="str">
        <f>Data!I88</f>
        <v/>
      </c>
      <c r="F19" s="1265"/>
      <c r="G19" s="1265"/>
      <c r="H19" s="1265"/>
      <c r="I19" s="1265"/>
      <c r="J19" s="1267" t="s">
        <v>628</v>
      </c>
      <c r="K19" s="1262"/>
      <c r="L19" s="1263"/>
      <c r="M19" s="1281" t="str">
        <f>CONCATENATE(TEXT(Data!I89,"0.00"),"㎡")</f>
        <v>㎡</v>
      </c>
      <c r="N19" s="1265"/>
      <c r="O19" s="1265"/>
      <c r="P19" s="1267" t="s">
        <v>629</v>
      </c>
      <c r="Q19" s="1262"/>
      <c r="R19" s="1262"/>
      <c r="S19" s="1263"/>
      <c r="T19" s="1281" t="e">
        <f>CONCATENATE(TEXT(Data!I90,"0.00"),"㎡")</f>
        <v>#DIV/0!</v>
      </c>
      <c r="U19" s="1265"/>
      <c r="V19" s="1266"/>
      <c r="AB19" s="544" t="s">
        <v>333</v>
      </c>
      <c r="AC19" s="550" t="str">
        <f>IF(Data!$I171="可","○",IF(Data!$I171="対象外","-",""))</f>
        <v/>
      </c>
    </row>
    <row r="20" spans="2:29" ht="13.2" customHeight="1" thickBot="1">
      <c r="B20" s="1261" t="s">
        <v>632</v>
      </c>
      <c r="C20" s="1262"/>
      <c r="D20" s="1262"/>
      <c r="E20" s="1262"/>
      <c r="F20" s="1263"/>
      <c r="G20" s="1265" t="str">
        <f>CONCATENATE(Data!I93,"台")</f>
        <v>台</v>
      </c>
      <c r="H20" s="1265"/>
      <c r="I20" s="1267" t="s">
        <v>679</v>
      </c>
      <c r="J20" s="1262"/>
      <c r="K20" s="1262" t="str">
        <f>Data!I95</f>
        <v/>
      </c>
      <c r="L20" s="1262"/>
      <c r="M20" s="1262"/>
      <c r="N20" s="1267" t="s">
        <v>680</v>
      </c>
      <c r="O20" s="1262"/>
      <c r="P20" s="1262" t="str">
        <f>Data!I97</f>
        <v/>
      </c>
      <c r="Q20" s="1262"/>
      <c r="R20" s="1264"/>
      <c r="AB20" s="549" t="s">
        <v>194</v>
      </c>
      <c r="AC20" s="551" t="str">
        <f>IF(Data!$I172="可","○",IF(Data!$I172="対象外","-",""))</f>
        <v/>
      </c>
    </row>
    <row r="21" spans="2:29" ht="13.2" customHeight="1" thickBot="1">
      <c r="B21" s="1261" t="s">
        <v>633</v>
      </c>
      <c r="C21" s="1262"/>
      <c r="D21" s="1262"/>
      <c r="E21" s="1262"/>
      <c r="F21" s="1263"/>
      <c r="G21" s="1265" t="str">
        <f>CONCATENATE(Data!I116,"台")</f>
        <v>台</v>
      </c>
      <c r="H21" s="1265"/>
      <c r="I21" s="1267" t="s">
        <v>679</v>
      </c>
      <c r="J21" s="1262"/>
      <c r="K21" s="1262" t="str">
        <f>Data!I118</f>
        <v/>
      </c>
      <c r="L21" s="1262"/>
      <c r="M21" s="1262"/>
      <c r="N21" s="1267" t="s">
        <v>680</v>
      </c>
      <c r="O21" s="1262"/>
      <c r="P21" s="1262" t="str">
        <f>Data!I120</f>
        <v/>
      </c>
      <c r="Q21" s="1262"/>
      <c r="R21" s="1264"/>
    </row>
    <row r="22" spans="2:29" ht="13.2" customHeight="1">
      <c r="B22" s="554"/>
      <c r="C22" s="554"/>
      <c r="D22" s="554"/>
    </row>
    <row r="23" spans="2:29" ht="13.2" customHeight="1" thickBot="1">
      <c r="B23" s="556" t="s">
        <v>445</v>
      </c>
    </row>
    <row r="24" spans="2:29" ht="25.95" customHeight="1" thickBot="1">
      <c r="B24" s="1261" t="s">
        <v>111</v>
      </c>
      <c r="C24" s="1262"/>
      <c r="D24" s="1263"/>
      <c r="E24" s="1267" t="str">
        <f>Data!I201</f>
        <v/>
      </c>
      <c r="F24" s="1262"/>
      <c r="G24" s="1262"/>
      <c r="H24" s="1262"/>
      <c r="I24" s="1263"/>
      <c r="J24" s="1278" t="s">
        <v>637</v>
      </c>
      <c r="K24" s="1278"/>
      <c r="L24" s="1278"/>
      <c r="M24" s="1267" t="str">
        <f>Data!I202</f>
        <v/>
      </c>
      <c r="N24" s="1262"/>
      <c r="O24" s="1262"/>
      <c r="P24" s="1262"/>
      <c r="Q24" s="1264"/>
      <c r="R24" s="1275" t="s">
        <v>638</v>
      </c>
      <c r="S24" s="1276"/>
      <c r="T24" s="1276"/>
      <c r="U24" s="1267" t="str">
        <f>Data!I203</f>
        <v/>
      </c>
      <c r="V24" s="1264"/>
    </row>
    <row r="25" spans="2:29" ht="13.2" customHeight="1" thickBot="1">
      <c r="B25" s="1315" t="s">
        <v>622</v>
      </c>
      <c r="C25" s="1278"/>
      <c r="D25" s="1316"/>
      <c r="E25" s="1278">
        <f>Data!I207</f>
        <v>0</v>
      </c>
      <c r="F25" s="1278"/>
      <c r="G25" s="1285" t="s">
        <v>280</v>
      </c>
      <c r="H25" s="1286"/>
      <c r="I25" s="1286"/>
      <c r="J25" s="577">
        <f>Data!I210</f>
        <v>0</v>
      </c>
      <c r="K25" s="576" t="s">
        <v>684</v>
      </c>
      <c r="L25" s="920">
        <f>Data!I211</f>
        <v>0</v>
      </c>
      <c r="M25" s="576" t="s">
        <v>685</v>
      </c>
      <c r="N25" s="920">
        <f>Data!I212</f>
        <v>0</v>
      </c>
      <c r="O25" s="1284" t="s">
        <v>662</v>
      </c>
      <c r="P25" s="1284"/>
      <c r="Q25" s="1284"/>
      <c r="R25" s="1282" t="s">
        <v>686</v>
      </c>
      <c r="S25" s="1282"/>
      <c r="T25" s="946"/>
      <c r="U25" s="946" t="str">
        <f>Data!I213</f>
        <v/>
      </c>
      <c r="V25" s="947"/>
    </row>
    <row r="26" spans="2:29" ht="13.2" customHeight="1" thickBot="1">
      <c r="B26" s="1317"/>
      <c r="C26" s="1279"/>
      <c r="D26" s="1318"/>
      <c r="E26" s="1279"/>
      <c r="F26" s="1280"/>
      <c r="G26" s="1317" t="s">
        <v>386</v>
      </c>
      <c r="H26" s="1279"/>
      <c r="I26" s="1279"/>
      <c r="J26" s="924">
        <f>Data!I215</f>
        <v>0</v>
      </c>
      <c r="K26" s="555"/>
      <c r="L26" s="555"/>
      <c r="M26" s="555"/>
      <c r="N26" s="555"/>
      <c r="O26" s="1319" t="s">
        <v>662</v>
      </c>
      <c r="P26" s="1320"/>
      <c r="Q26" s="1320"/>
      <c r="R26" s="546" t="s">
        <v>780</v>
      </c>
      <c r="S26" s="546"/>
      <c r="T26" s="546"/>
      <c r="U26" s="546" t="str">
        <f>Data!I214</f>
        <v/>
      </c>
      <c r="V26" s="553"/>
    </row>
    <row r="27" spans="2:29" ht="13.2" customHeight="1" thickBot="1">
      <c r="B27" s="1261" t="s">
        <v>639</v>
      </c>
      <c r="C27" s="1262"/>
      <c r="D27" s="1263"/>
      <c r="E27" s="1279">
        <f>Data!I208</f>
        <v>0</v>
      </c>
      <c r="F27" s="1280"/>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261" t="s">
        <v>619</v>
      </c>
      <c r="C29" s="1262"/>
      <c r="D29" s="1263"/>
      <c r="E29" s="1268" t="str">
        <f>Data!I159</f>
        <v/>
      </c>
      <c r="F29" s="1268"/>
      <c r="G29" s="1268"/>
      <c r="H29" s="1268"/>
      <c r="I29" s="1268"/>
      <c r="J29" s="1268"/>
      <c r="K29" s="1268"/>
      <c r="L29" s="1268"/>
      <c r="M29" s="1268"/>
      <c r="N29" s="1268"/>
      <c r="O29" s="1268"/>
      <c r="P29" s="1268"/>
      <c r="Q29" s="1268"/>
      <c r="R29" s="1268"/>
      <c r="S29" s="1268"/>
      <c r="T29" s="1268"/>
      <c r="U29" s="1268"/>
      <c r="V29" s="1269"/>
    </row>
    <row r="30" spans="2:29" ht="13.2" customHeight="1" thickBot="1">
      <c r="B30" s="1261" t="s">
        <v>621</v>
      </c>
      <c r="C30" s="1262"/>
      <c r="D30" s="1263"/>
      <c r="E30" s="1268" t="str">
        <f>Data!I151</f>
        <v/>
      </c>
      <c r="F30" s="1268"/>
      <c r="G30" s="1268"/>
      <c r="H30" s="1268"/>
      <c r="I30" s="1268"/>
      <c r="J30" s="1268"/>
      <c r="K30" s="1268"/>
      <c r="L30" s="1268"/>
      <c r="M30" s="1268"/>
      <c r="N30" s="1268"/>
      <c r="O30" s="1268"/>
      <c r="P30" s="1268"/>
      <c r="Q30" s="1268"/>
      <c r="R30" s="1268"/>
      <c r="S30" s="1268"/>
      <c r="T30" s="1268"/>
      <c r="U30" s="1268"/>
      <c r="V30" s="1269"/>
    </row>
    <row r="31" spans="2:29" ht="25.95" customHeight="1" thickBot="1">
      <c r="B31" s="1275" t="s">
        <v>620</v>
      </c>
      <c r="C31" s="1276"/>
      <c r="D31" s="1277"/>
      <c r="E31" s="1287" t="str">
        <f>Data!I152</f>
        <v/>
      </c>
      <c r="F31" s="1268"/>
      <c r="G31" s="1268"/>
      <c r="H31" s="1268"/>
      <c r="I31" s="1268"/>
      <c r="J31" s="1268"/>
      <c r="K31" s="1268"/>
      <c r="L31" s="1268"/>
      <c r="M31" s="1268"/>
      <c r="N31" s="1268"/>
      <c r="O31" s="1268"/>
      <c r="P31" s="1268"/>
      <c r="Q31" s="1268"/>
      <c r="R31" s="1268"/>
      <c r="S31" s="1268"/>
      <c r="T31" s="1268"/>
      <c r="U31" s="1268"/>
      <c r="V31" s="1269"/>
    </row>
    <row r="32" spans="2:29" ht="43.5" customHeight="1" thickBot="1">
      <c r="B32" s="1275" t="s">
        <v>688</v>
      </c>
      <c r="C32" s="1276"/>
      <c r="D32" s="1277"/>
      <c r="E32" s="1287" t="str">
        <f>Data!I154</f>
        <v/>
      </c>
      <c r="F32" s="1268"/>
      <c r="G32" s="1268"/>
      <c r="H32" s="1268"/>
      <c r="I32" s="1268"/>
      <c r="J32" s="1268"/>
      <c r="K32" s="1268"/>
      <c r="L32" s="1268"/>
      <c r="M32" s="1268"/>
      <c r="N32" s="1268"/>
      <c r="O32" s="1275" t="s">
        <v>689</v>
      </c>
      <c r="P32" s="1277"/>
      <c r="Q32" s="1268" t="str">
        <f>Data!I158</f>
        <v/>
      </c>
      <c r="R32" s="1268"/>
      <c r="S32" s="1268"/>
      <c r="T32" s="1268"/>
      <c r="U32" s="1268"/>
      <c r="V32" s="1269"/>
    </row>
    <row r="33" spans="2:22" ht="13.2" customHeight="1" thickBot="1">
      <c r="B33" s="1270" t="s">
        <v>501</v>
      </c>
      <c r="C33" s="1271"/>
      <c r="D33" s="1272"/>
      <c r="E33" s="1268" t="str">
        <f>Data!I160</f>
        <v/>
      </c>
      <c r="F33" s="1268"/>
      <c r="G33" s="1268"/>
      <c r="H33" s="1268"/>
      <c r="I33" s="1268"/>
      <c r="J33" s="1268"/>
      <c r="K33" s="1268"/>
      <c r="L33" s="1268"/>
      <c r="M33" s="1268"/>
      <c r="N33" s="1268"/>
      <c r="O33" s="1268"/>
      <c r="P33" s="1268"/>
      <c r="Q33" s="1268"/>
      <c r="R33" s="1268"/>
      <c r="S33" s="1268"/>
      <c r="T33" s="1268"/>
      <c r="U33" s="1268"/>
      <c r="V33" s="1269"/>
    </row>
    <row r="34" spans="2:22" ht="13.2" customHeight="1"/>
    <row r="35" spans="2:22" ht="13.2" customHeight="1" thickBot="1">
      <c r="B35" s="556" t="s">
        <v>675</v>
      </c>
    </row>
    <row r="36" spans="2:22" ht="13.2" customHeight="1" thickBot="1">
      <c r="B36" s="1261" t="s">
        <v>623</v>
      </c>
      <c r="C36" s="1262"/>
      <c r="D36" s="1263"/>
      <c r="E36" s="1267" t="s">
        <v>677</v>
      </c>
      <c r="F36" s="1262"/>
      <c r="G36" s="1265" t="str">
        <f>Data!I219</f>
        <v/>
      </c>
      <c r="H36" s="1283"/>
      <c r="I36" s="1267" t="s">
        <v>678</v>
      </c>
      <c r="J36" s="1262"/>
      <c r="K36" s="1265" t="str">
        <f>Data!I220</f>
        <v/>
      </c>
      <c r="L36" s="1266"/>
    </row>
    <row r="37" spans="2:22" ht="54.9" customHeight="1" thickBot="1">
      <c r="B37" s="1261" t="s">
        <v>624</v>
      </c>
      <c r="C37" s="1262"/>
      <c r="D37" s="1263"/>
      <c r="E37" s="1273" t="str">
        <f>Data!I231:I231</f>
        <v/>
      </c>
      <c r="F37" s="1273"/>
      <c r="G37" s="1273"/>
      <c r="H37" s="1273"/>
      <c r="I37" s="1273"/>
      <c r="J37" s="1273"/>
      <c r="K37" s="1273"/>
      <c r="L37" s="1273"/>
      <c r="M37" s="1273"/>
      <c r="N37" s="1273"/>
      <c r="O37" s="1273"/>
      <c r="P37" s="1273"/>
      <c r="Q37" s="1273"/>
      <c r="R37" s="1273"/>
      <c r="S37" s="1273"/>
      <c r="T37" s="1273"/>
      <c r="U37" s="1273"/>
      <c r="V37" s="1274"/>
    </row>
    <row r="38" spans="2:22" ht="54.9" customHeight="1" thickBot="1">
      <c r="B38" s="1261" t="s">
        <v>625</v>
      </c>
      <c r="C38" s="1262"/>
      <c r="D38" s="1263"/>
      <c r="E38" s="1273" t="str">
        <f>Data!I234</f>
        <v/>
      </c>
      <c r="F38" s="1273"/>
      <c r="G38" s="1273"/>
      <c r="H38" s="1273"/>
      <c r="I38" s="1273"/>
      <c r="J38" s="1273"/>
      <c r="K38" s="1273"/>
      <c r="L38" s="1273"/>
      <c r="M38" s="1273"/>
      <c r="N38" s="1273"/>
      <c r="O38" s="1273"/>
      <c r="P38" s="1273"/>
      <c r="Q38" s="1273"/>
      <c r="R38" s="1273"/>
      <c r="S38" s="1273"/>
      <c r="T38" s="1273"/>
      <c r="U38" s="1273"/>
      <c r="V38" s="1274"/>
    </row>
    <row r="39" spans="2:22" ht="62.25" customHeight="1" thickBot="1">
      <c r="B39" s="1275" t="s">
        <v>626</v>
      </c>
      <c r="C39" s="1276"/>
      <c r="D39" s="1277"/>
      <c r="E39" s="1273" t="str">
        <f>Data!I235</f>
        <v/>
      </c>
      <c r="F39" s="1273"/>
      <c r="G39" s="1273"/>
      <c r="H39" s="1273"/>
      <c r="I39" s="1273"/>
      <c r="J39" s="1273"/>
      <c r="K39" s="1273"/>
      <c r="L39" s="1273"/>
      <c r="M39" s="1273"/>
      <c r="N39" s="1273"/>
      <c r="O39" s="1273"/>
      <c r="P39" s="1273"/>
      <c r="Q39" s="1273"/>
      <c r="R39" s="1273"/>
      <c r="S39" s="1273"/>
      <c r="T39" s="1273"/>
      <c r="U39" s="1273"/>
      <c r="V39" s="1274"/>
    </row>
    <row r="40" spans="2:22" ht="13.2" customHeight="1"/>
    <row r="41" spans="2:22" ht="13.2" customHeight="1" thickBot="1">
      <c r="B41" s="556" t="s">
        <v>640</v>
      </c>
    </row>
    <row r="42" spans="2:22" ht="13.2" customHeight="1" thickBot="1">
      <c r="B42" s="1261" t="s">
        <v>641</v>
      </c>
      <c r="C42" s="1262"/>
      <c r="D42" s="1262"/>
      <c r="E42" s="1262"/>
      <c r="F42" s="1263"/>
      <c r="G42" s="1262" t="str">
        <f>Data!I63</f>
        <v/>
      </c>
      <c r="H42" s="1264"/>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B23" sqref="B23"/>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tr">
        <f t="shared" ref="B2:B22" si="0">TEXT(A2,"aaa")</f>
        <v>水</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tr">
        <f t="shared" si="0"/>
        <v>月</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tr">
        <f t="shared" si="0"/>
        <v>火</v>
      </c>
      <c r="D4" s="707">
        <v>46231</v>
      </c>
      <c r="K4" s="416" t="s">
        <v>390</v>
      </c>
      <c r="L4">
        <v>6</v>
      </c>
      <c r="M4">
        <v>600</v>
      </c>
      <c r="N4">
        <v>999</v>
      </c>
      <c r="O4">
        <v>24</v>
      </c>
      <c r="P4">
        <v>999</v>
      </c>
      <c r="Q4">
        <v>100</v>
      </c>
      <c r="R4">
        <v>999</v>
      </c>
      <c r="S4">
        <v>16</v>
      </c>
      <c r="X4" s="614">
        <v>1</v>
      </c>
      <c r="Y4" t="s">
        <v>692</v>
      </c>
      <c r="Z4" s="417" t="s">
        <v>693</v>
      </c>
    </row>
    <row r="5" spans="1:26">
      <c r="A5" s="356">
        <v>46148</v>
      </c>
      <c r="B5" t="str">
        <f t="shared" si="0"/>
        <v>水</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tr">
        <f t="shared" si="0"/>
        <v>月</v>
      </c>
      <c r="D6" s="707">
        <v>46280</v>
      </c>
      <c r="K6" s="416" t="s">
        <v>1111</v>
      </c>
      <c r="L6">
        <v>3</v>
      </c>
      <c r="M6">
        <v>240</v>
      </c>
      <c r="N6">
        <v>999</v>
      </c>
      <c r="O6">
        <v>12</v>
      </c>
      <c r="P6">
        <v>999</v>
      </c>
      <c r="Q6">
        <v>80</v>
      </c>
      <c r="R6">
        <v>90</v>
      </c>
      <c r="S6">
        <v>16</v>
      </c>
      <c r="X6" s="416">
        <v>24</v>
      </c>
      <c r="Y6" t="s">
        <v>1139</v>
      </c>
      <c r="Z6" s="417" t="s">
        <v>1140</v>
      </c>
    </row>
    <row r="7" spans="1:26">
      <c r="A7" s="356">
        <v>46245</v>
      </c>
      <c r="B7" t="str">
        <f t="shared" si="0"/>
        <v>火</v>
      </c>
      <c r="D7" s="707">
        <v>46311</v>
      </c>
      <c r="K7" s="416" t="s">
        <v>1112</v>
      </c>
      <c r="L7">
        <v>4</v>
      </c>
      <c r="M7">
        <v>320</v>
      </c>
      <c r="N7">
        <v>999</v>
      </c>
      <c r="O7">
        <v>16</v>
      </c>
      <c r="P7">
        <v>999</v>
      </c>
      <c r="Q7">
        <v>80</v>
      </c>
      <c r="R7">
        <v>90</v>
      </c>
      <c r="S7">
        <v>16</v>
      </c>
      <c r="X7" s="416">
        <v>24</v>
      </c>
      <c r="Y7" t="s">
        <v>1139</v>
      </c>
      <c r="Z7" s="417" t="s">
        <v>1140</v>
      </c>
    </row>
    <row r="8" spans="1:26">
      <c r="A8" s="356">
        <v>46286</v>
      </c>
      <c r="B8" t="str">
        <f t="shared" si="0"/>
        <v>月</v>
      </c>
      <c r="D8" s="707">
        <v>46339</v>
      </c>
      <c r="K8" s="416" t="s">
        <v>1113</v>
      </c>
      <c r="L8">
        <v>5</v>
      </c>
      <c r="M8">
        <v>400</v>
      </c>
      <c r="N8">
        <v>999</v>
      </c>
      <c r="O8">
        <v>20</v>
      </c>
      <c r="P8">
        <v>999</v>
      </c>
      <c r="Q8">
        <v>80</v>
      </c>
      <c r="R8">
        <v>90</v>
      </c>
      <c r="S8">
        <v>16</v>
      </c>
      <c r="X8" s="416">
        <v>24</v>
      </c>
      <c r="Y8" t="s">
        <v>1139</v>
      </c>
      <c r="Z8" s="417" t="s">
        <v>1140</v>
      </c>
    </row>
    <row r="9" spans="1:26">
      <c r="A9" s="356">
        <v>46287</v>
      </c>
      <c r="B9" t="str">
        <f t="shared" si="0"/>
        <v>火</v>
      </c>
      <c r="D9" s="707">
        <v>46345</v>
      </c>
      <c r="K9" s="416" t="s">
        <v>1114</v>
      </c>
      <c r="L9">
        <v>6</v>
      </c>
      <c r="M9">
        <v>480</v>
      </c>
      <c r="N9">
        <v>999</v>
      </c>
      <c r="O9">
        <v>24</v>
      </c>
      <c r="P9">
        <v>999</v>
      </c>
      <c r="Q9">
        <v>80</v>
      </c>
      <c r="R9">
        <v>90</v>
      </c>
      <c r="S9">
        <v>16</v>
      </c>
      <c r="X9" s="416">
        <v>24</v>
      </c>
      <c r="Y9" t="s">
        <v>1139</v>
      </c>
      <c r="Z9" s="417" t="s">
        <v>1140</v>
      </c>
    </row>
    <row r="10" spans="1:26">
      <c r="A10" s="356">
        <v>46288</v>
      </c>
      <c r="B10" t="str">
        <f t="shared" si="0"/>
        <v>水</v>
      </c>
      <c r="D10" s="707">
        <v>46367</v>
      </c>
      <c r="K10" s="416" t="s">
        <v>647</v>
      </c>
      <c r="L10">
        <v>6</v>
      </c>
      <c r="M10">
        <v>600</v>
      </c>
      <c r="N10">
        <v>999</v>
      </c>
      <c r="O10">
        <v>24</v>
      </c>
      <c r="P10">
        <v>999</v>
      </c>
      <c r="Q10">
        <v>100</v>
      </c>
      <c r="R10">
        <v>999</v>
      </c>
      <c r="S10">
        <v>16</v>
      </c>
      <c r="X10" s="416">
        <v>25</v>
      </c>
      <c r="Y10" t="s">
        <v>700</v>
      </c>
      <c r="Z10" s="417" t="s">
        <v>701</v>
      </c>
    </row>
    <row r="11" spans="1:26">
      <c r="A11" s="356">
        <v>46307</v>
      </c>
      <c r="B11" t="str">
        <f t="shared" si="0"/>
        <v>月</v>
      </c>
      <c r="D11" s="707">
        <v>46401</v>
      </c>
      <c r="K11" s="416"/>
      <c r="X11" s="416"/>
      <c r="Z11" s="417"/>
    </row>
    <row r="12" spans="1:26">
      <c r="A12" s="356">
        <v>46329</v>
      </c>
      <c r="B12" t="str">
        <f t="shared" si="0"/>
        <v>火</v>
      </c>
      <c r="D12" s="707">
        <v>46412</v>
      </c>
      <c r="K12" s="416"/>
      <c r="X12" s="416"/>
      <c r="Z12" s="417"/>
    </row>
    <row r="13" spans="1:26">
      <c r="A13" s="356">
        <v>46349</v>
      </c>
      <c r="B13" t="str">
        <f t="shared" si="0"/>
        <v>月</v>
      </c>
      <c r="D13" s="707">
        <v>46413</v>
      </c>
      <c r="K13" s="416"/>
      <c r="X13" s="614"/>
      <c r="Z13" s="417"/>
    </row>
    <row r="14" spans="1:26">
      <c r="A14" s="356">
        <v>46385</v>
      </c>
      <c r="B14" t="str">
        <f t="shared" si="0"/>
        <v>火</v>
      </c>
      <c r="D14" s="707">
        <v>46414</v>
      </c>
      <c r="K14" s="416"/>
      <c r="X14" s="416"/>
      <c r="Z14" s="417"/>
    </row>
    <row r="15" spans="1:26">
      <c r="A15" s="356">
        <v>46386</v>
      </c>
      <c r="B15" t="str">
        <f t="shared" si="0"/>
        <v>水</v>
      </c>
      <c r="D15" s="707">
        <v>46415</v>
      </c>
      <c r="K15" s="416" t="s">
        <v>389</v>
      </c>
      <c r="L15">
        <v>3</v>
      </c>
      <c r="M15">
        <v>300</v>
      </c>
      <c r="N15">
        <v>999</v>
      </c>
      <c r="O15">
        <v>12</v>
      </c>
      <c r="P15">
        <v>24</v>
      </c>
      <c r="Q15">
        <v>100</v>
      </c>
      <c r="R15">
        <v>999</v>
      </c>
      <c r="S15">
        <v>16</v>
      </c>
      <c r="X15" s="614">
        <v>1</v>
      </c>
      <c r="Y15" t="s">
        <v>692</v>
      </c>
      <c r="Z15" s="417" t="s">
        <v>693</v>
      </c>
    </row>
    <row r="16" spans="1:26">
      <c r="A16" s="356">
        <v>46387</v>
      </c>
      <c r="B16" t="str">
        <f t="shared" si="0"/>
        <v>木</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tr">
        <f t="shared" si="0"/>
        <v>金</v>
      </c>
      <c r="D17" s="707"/>
      <c r="K17" s="416" t="s">
        <v>477</v>
      </c>
      <c r="L17">
        <v>3</v>
      </c>
      <c r="M17">
        <v>180</v>
      </c>
      <c r="N17">
        <v>999</v>
      </c>
      <c r="O17">
        <v>12</v>
      </c>
      <c r="P17">
        <v>24</v>
      </c>
      <c r="Q17">
        <v>0</v>
      </c>
      <c r="R17">
        <v>999</v>
      </c>
      <c r="S17">
        <v>0</v>
      </c>
      <c r="X17" s="416">
        <v>9</v>
      </c>
      <c r="Y17" s="617" t="s">
        <v>698</v>
      </c>
      <c r="Z17" s="618" t="s">
        <v>699</v>
      </c>
    </row>
    <row r="18" spans="1:26" ht="13.8">
      <c r="A18" s="356">
        <v>46389</v>
      </c>
      <c r="B18" t="str">
        <f t="shared" si="0"/>
        <v>土</v>
      </c>
      <c r="D18" s="707"/>
      <c r="K18" s="416" t="s">
        <v>478</v>
      </c>
      <c r="L18">
        <v>3</v>
      </c>
      <c r="M18">
        <v>180</v>
      </c>
      <c r="N18">
        <v>999</v>
      </c>
      <c r="O18">
        <v>12</v>
      </c>
      <c r="P18">
        <v>24</v>
      </c>
      <c r="Q18">
        <v>0</v>
      </c>
      <c r="R18">
        <v>999</v>
      </c>
      <c r="S18">
        <v>0</v>
      </c>
      <c r="X18" s="416">
        <v>9</v>
      </c>
      <c r="Y18" s="617" t="s">
        <v>698</v>
      </c>
      <c r="Z18" s="618" t="s">
        <v>699</v>
      </c>
    </row>
    <row r="19" spans="1:26">
      <c r="A19" s="356">
        <v>46390</v>
      </c>
      <c r="B19" t="str">
        <f t="shared" si="0"/>
        <v>日</v>
      </c>
      <c r="D19" s="707"/>
      <c r="K19" s="416" t="s">
        <v>706</v>
      </c>
      <c r="L19">
        <v>3</v>
      </c>
      <c r="Q19">
        <v>100</v>
      </c>
      <c r="R19">
        <v>999</v>
      </c>
      <c r="X19" s="416">
        <v>10</v>
      </c>
      <c r="Y19" t="s">
        <v>992</v>
      </c>
      <c r="Z19" s="417" t="s">
        <v>707</v>
      </c>
    </row>
    <row r="20" spans="1:26">
      <c r="A20" s="356">
        <v>46398</v>
      </c>
      <c r="B20" t="str">
        <f t="shared" si="0"/>
        <v>月</v>
      </c>
      <c r="D20" s="707"/>
      <c r="K20" s="416" t="s">
        <v>705</v>
      </c>
      <c r="L20">
        <v>3</v>
      </c>
      <c r="Q20">
        <v>100</v>
      </c>
      <c r="R20">
        <v>999</v>
      </c>
      <c r="X20" s="416">
        <v>21</v>
      </c>
      <c r="Y20" t="s">
        <v>709</v>
      </c>
      <c r="Z20" s="417" t="s">
        <v>708</v>
      </c>
    </row>
    <row r="21" spans="1:26">
      <c r="A21" s="356">
        <v>46429</v>
      </c>
      <c r="B21" t="str">
        <f t="shared" si="0"/>
        <v>木</v>
      </c>
      <c r="D21" s="707"/>
      <c r="K21" s="416" t="s">
        <v>393</v>
      </c>
      <c r="L21">
        <v>4</v>
      </c>
      <c r="M21">
        <v>240</v>
      </c>
      <c r="N21">
        <v>320</v>
      </c>
      <c r="O21">
        <v>16</v>
      </c>
      <c r="P21">
        <v>32</v>
      </c>
      <c r="Q21">
        <v>60</v>
      </c>
      <c r="R21">
        <v>112</v>
      </c>
      <c r="S21">
        <v>0</v>
      </c>
      <c r="X21" s="416">
        <v>23</v>
      </c>
      <c r="Y21" t="s">
        <v>694</v>
      </c>
      <c r="Z21" s="417" t="s">
        <v>695</v>
      </c>
    </row>
    <row r="22" spans="1:26">
      <c r="A22" s="356">
        <v>46441</v>
      </c>
      <c r="B22" t="str">
        <f t="shared" si="0"/>
        <v>火</v>
      </c>
      <c r="D22" s="707"/>
      <c r="K22" s="416" t="s">
        <v>394</v>
      </c>
      <c r="L22">
        <v>5</v>
      </c>
      <c r="M22">
        <v>300</v>
      </c>
      <c r="N22">
        <v>400</v>
      </c>
      <c r="O22">
        <v>20</v>
      </c>
      <c r="P22">
        <v>40</v>
      </c>
      <c r="Q22">
        <v>60</v>
      </c>
      <c r="R22">
        <v>120</v>
      </c>
      <c r="S22">
        <v>0</v>
      </c>
      <c r="X22" s="416">
        <v>23</v>
      </c>
      <c r="Y22" t="s">
        <v>694</v>
      </c>
      <c r="Z22" s="417" t="s">
        <v>695</v>
      </c>
    </row>
    <row r="23" spans="1:26">
      <c r="A23" s="356">
        <v>46467</v>
      </c>
      <c r="B23" t="str">
        <f t="shared" ref="B23:B24" si="1">TEXT(A23,"aaa")</f>
        <v>日</v>
      </c>
      <c r="D23" s="707"/>
      <c r="K23" s="416"/>
      <c r="X23" s="416"/>
      <c r="Z23" s="417"/>
    </row>
    <row r="24" spans="1:26">
      <c r="A24" s="356">
        <v>46468</v>
      </c>
      <c r="B24" t="str">
        <f t="shared" si="1"/>
        <v>月</v>
      </c>
      <c r="D24" s="707"/>
      <c r="K24" s="416"/>
      <c r="X24" s="416"/>
      <c r="Z24" s="417"/>
    </row>
    <row r="25" spans="1:26" ht="13.8" thickBot="1">
      <c r="A25" s="356">
        <v>46506</v>
      </c>
      <c r="B25" t="s">
        <v>1150</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1149</v>
      </c>
      <c r="D26" s="707"/>
      <c r="K26" s="421"/>
      <c r="L26" s="421"/>
      <c r="M26" s="421"/>
      <c r="N26" s="421"/>
      <c r="O26" s="421"/>
      <c r="P26" s="421"/>
      <c r="Q26" s="421"/>
      <c r="R26" s="421"/>
      <c r="S26" s="421"/>
      <c r="T26" s="421"/>
      <c r="U26" s="421"/>
      <c r="V26" s="421"/>
      <c r="W26" s="565"/>
    </row>
    <row r="27" spans="1:26" ht="13.8" thickBot="1">
      <c r="A27" s="356">
        <v>46511</v>
      </c>
      <c r="B27" t="s">
        <v>1151</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46512</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1149</v>
      </c>
      <c r="D29" s="707"/>
      <c r="J29" s="417"/>
      <c r="K29" s="416" t="str">
        <f t="shared" ref="K29:K40" si="2">CONCATENATE(L29," ",U29," ",V29," ",W29)</f>
        <v>2 情報通信関連コース  情報技術管理者養成科</v>
      </c>
      <c r="L29">
        <v>2</v>
      </c>
      <c r="M29">
        <v>2</v>
      </c>
      <c r="N29">
        <v>2</v>
      </c>
      <c r="O29">
        <v>2</v>
      </c>
      <c r="U29" t="s">
        <v>602</v>
      </c>
      <c r="W29" t="s">
        <v>569</v>
      </c>
      <c r="X29" s="416">
        <v>2</v>
      </c>
      <c r="Z29" s="417"/>
    </row>
    <row r="30" spans="1:26">
      <c r="A30" s="356">
        <v>46610</v>
      </c>
      <c r="B30" t="s">
        <v>1152</v>
      </c>
      <c r="D30" s="707"/>
      <c r="J30" s="417"/>
      <c r="K30" s="416" t="str">
        <f t="shared" si="2"/>
        <v>3 情報通信関連コース  情報技術活用科</v>
      </c>
      <c r="L30">
        <v>3</v>
      </c>
      <c r="M30">
        <v>3</v>
      </c>
      <c r="N30">
        <v>3</v>
      </c>
      <c r="O30">
        <v>3</v>
      </c>
      <c r="U30" t="s">
        <v>602</v>
      </c>
      <c r="W30" t="s">
        <v>570</v>
      </c>
      <c r="X30" s="416">
        <v>3</v>
      </c>
      <c r="Z30" s="417"/>
    </row>
    <row r="31" spans="1:26">
      <c r="A31" s="356">
        <v>46650</v>
      </c>
      <c r="B31" t="s">
        <v>1149</v>
      </c>
      <c r="D31" s="707"/>
      <c r="J31" s="417"/>
      <c r="K31" s="416" t="str">
        <f t="shared" si="2"/>
        <v>4 情報通信関連コース  Webクリエイター養成科</v>
      </c>
      <c r="L31">
        <v>4</v>
      </c>
      <c r="M31">
        <v>4</v>
      </c>
      <c r="N31">
        <v>4</v>
      </c>
      <c r="O31">
        <v>4</v>
      </c>
      <c r="U31" t="s">
        <v>602</v>
      </c>
      <c r="W31" t="s">
        <v>571</v>
      </c>
      <c r="X31" s="416">
        <v>4</v>
      </c>
      <c r="Z31" s="417"/>
    </row>
    <row r="32" spans="1:26">
      <c r="A32" s="356">
        <v>46653</v>
      </c>
      <c r="B32" t="s">
        <v>1150</v>
      </c>
      <c r="D32" s="707"/>
      <c r="J32" s="417"/>
      <c r="K32" s="416" t="str">
        <f t="shared" si="2"/>
        <v>5 情報通信関連コース  アプリケーション活用科</v>
      </c>
      <c r="L32">
        <v>5</v>
      </c>
      <c r="M32">
        <v>5</v>
      </c>
      <c r="N32">
        <v>5</v>
      </c>
      <c r="U32" t="s">
        <v>602</v>
      </c>
      <c r="W32" t="s">
        <v>572</v>
      </c>
      <c r="X32" s="416">
        <v>5</v>
      </c>
      <c r="Z32" s="417"/>
    </row>
    <row r="33" spans="1:26">
      <c r="A33" s="356">
        <v>46671</v>
      </c>
      <c r="B33" t="s">
        <v>1149</v>
      </c>
      <c r="D33" s="707"/>
      <c r="J33" s="417"/>
      <c r="K33" s="416" t="str">
        <f t="shared" si="2"/>
        <v>6 就職促進コース 福祉・医療系 介護職員養成科</v>
      </c>
      <c r="L33">
        <v>6</v>
      </c>
      <c r="M33">
        <v>6</v>
      </c>
      <c r="N33">
        <v>6</v>
      </c>
      <c r="O33">
        <v>6</v>
      </c>
      <c r="U33" t="s">
        <v>603</v>
      </c>
      <c r="V33" t="s">
        <v>599</v>
      </c>
      <c r="W33" t="s">
        <v>573</v>
      </c>
      <c r="X33" s="416">
        <v>6</v>
      </c>
      <c r="Z33" s="417"/>
    </row>
    <row r="34" spans="1:26">
      <c r="A34" s="356">
        <v>46694</v>
      </c>
      <c r="B34" t="s">
        <v>1152</v>
      </c>
      <c r="D34" s="707"/>
      <c r="J34" s="417"/>
      <c r="K34" s="416" t="str">
        <f t="shared" si="2"/>
        <v>7 就職促進コース 福祉・医療系 医療事務・介護保険事務科</v>
      </c>
      <c r="L34">
        <v>7</v>
      </c>
      <c r="M34">
        <v>7</v>
      </c>
      <c r="N34">
        <v>7</v>
      </c>
      <c r="O34">
        <v>7</v>
      </c>
      <c r="U34" t="s">
        <v>603</v>
      </c>
      <c r="V34" t="s">
        <v>599</v>
      </c>
      <c r="W34" t="s">
        <v>574</v>
      </c>
      <c r="X34" s="416">
        <v>7</v>
      </c>
      <c r="Z34" s="417"/>
    </row>
    <row r="35" spans="1:26">
      <c r="A35" s="356">
        <v>46714</v>
      </c>
      <c r="B35" t="s">
        <v>1151</v>
      </c>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2"/>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2"/>
        <v>10 就職促進コース その他 国際ビジネス科</v>
      </c>
      <c r="L37">
        <v>10</v>
      </c>
      <c r="M37">
        <v>10</v>
      </c>
      <c r="N37">
        <v>10</v>
      </c>
      <c r="U37" t="s">
        <v>603</v>
      </c>
      <c r="V37" t="s">
        <v>356</v>
      </c>
      <c r="W37" t="s">
        <v>576</v>
      </c>
      <c r="X37" s="416">
        <v>10</v>
      </c>
      <c r="Z37" s="417"/>
    </row>
    <row r="38" spans="1:26">
      <c r="A38" s="356"/>
      <c r="D38" s="707"/>
      <c r="J38" s="417"/>
      <c r="K38" s="416" t="str">
        <f t="shared" si="2"/>
        <v>11 就職促進コース その他 その他</v>
      </c>
      <c r="L38">
        <v>11</v>
      </c>
      <c r="M38">
        <v>11</v>
      </c>
      <c r="N38">
        <v>11</v>
      </c>
      <c r="O38">
        <v>11</v>
      </c>
      <c r="U38" t="s">
        <v>603</v>
      </c>
      <c r="V38" t="s">
        <v>356</v>
      </c>
      <c r="W38" t="s">
        <v>356</v>
      </c>
      <c r="X38" s="416">
        <v>11</v>
      </c>
      <c r="Z38" s="417"/>
    </row>
    <row r="39" spans="1:26">
      <c r="A39" s="356"/>
      <c r="D39" s="707"/>
      <c r="J39" s="417"/>
      <c r="K39" s="416" t="str">
        <f t="shared" si="2"/>
        <v xml:space="preserve">   </v>
      </c>
      <c r="X39" s="416"/>
      <c r="Z39" s="417"/>
    </row>
    <row r="40" spans="1:26">
      <c r="A40" s="356"/>
      <c r="D40" s="707"/>
      <c r="J40" s="417"/>
      <c r="K40" s="416" t="str">
        <f t="shared" si="2"/>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80" t="str">
        <f>CONCATENATE(TEXT(DATE($D$2,4,1),"ggge"),"年度東京都委託訓練受託申込書（提案書）")</f>
        <v>令和8年度東京都委託訓練受託申込書（提案書）</v>
      </c>
      <c r="B1" s="1380"/>
      <c r="C1" s="1380"/>
      <c r="D1" s="1380"/>
      <c r="E1" s="1380"/>
    </row>
    <row r="2" spans="1:16" ht="12.75" customHeight="1" thickBot="1">
      <c r="A2" s="219"/>
      <c r="B2" s="1369" t="s">
        <v>670</v>
      </c>
      <c r="C2" s="1370"/>
      <c r="D2" s="1090">
        <v>2026</v>
      </c>
      <c r="E2" s="583"/>
    </row>
    <row r="3" spans="1:16" ht="24" customHeight="1" thickBot="1">
      <c r="A3" s="2" t="s">
        <v>116</v>
      </c>
      <c r="D3" s="582"/>
    </row>
    <row r="4" spans="1:16" ht="10.5" customHeight="1" thickBot="1">
      <c r="H4" s="1338" t="s">
        <v>410</v>
      </c>
      <c r="I4" s="1339"/>
      <c r="J4" s="1339"/>
      <c r="K4" s="1339"/>
      <c r="L4" s="1339"/>
      <c r="M4" s="1339"/>
      <c r="N4" s="1339"/>
      <c r="O4" s="1339"/>
      <c r="P4" s="1340"/>
    </row>
    <row r="5" spans="1:16" ht="40.200000000000003" customHeight="1" thickTop="1" thickBot="1">
      <c r="B5" s="1341" t="s">
        <v>50</v>
      </c>
      <c r="C5" s="1342"/>
      <c r="D5" s="1222"/>
      <c r="E5" s="217"/>
      <c r="F5" s="1"/>
      <c r="H5" s="369" t="s">
        <v>414</v>
      </c>
      <c r="I5" s="370"/>
      <c r="J5" s="370"/>
      <c r="K5" s="370"/>
      <c r="L5" s="370"/>
      <c r="M5" s="370"/>
      <c r="N5" s="370"/>
      <c r="O5" s="370"/>
      <c r="P5" s="371"/>
    </row>
    <row r="6" spans="1:16" ht="40.200000000000003" customHeight="1" thickTop="1" thickBot="1">
      <c r="B6" s="1358" t="s">
        <v>429</v>
      </c>
      <c r="C6" s="1359"/>
      <c r="D6" s="1222"/>
      <c r="E6" s="225"/>
      <c r="H6" s="18" t="s">
        <v>414</v>
      </c>
      <c r="I6" s="221"/>
      <c r="J6" s="221"/>
      <c r="K6" s="221"/>
      <c r="L6" s="221"/>
      <c r="M6" s="221"/>
      <c r="N6" s="221"/>
      <c r="O6" s="221"/>
      <c r="P6" s="308"/>
    </row>
    <row r="7" spans="1:16" ht="40.200000000000003" customHeight="1" thickTop="1" thickBot="1">
      <c r="B7" s="1358" t="s">
        <v>430</v>
      </c>
      <c r="C7" s="1359"/>
      <c r="D7" s="1222"/>
      <c r="E7" s="225"/>
      <c r="H7" s="18" t="s">
        <v>414</v>
      </c>
      <c r="I7" s="221"/>
      <c r="J7" s="221"/>
      <c r="K7" s="221"/>
      <c r="L7" s="221"/>
      <c r="M7" s="221"/>
      <c r="N7" s="221"/>
      <c r="O7" s="221"/>
      <c r="P7" s="308"/>
    </row>
    <row r="8" spans="1:16" ht="30" customHeight="1" thickTop="1">
      <c r="B8" s="1358" t="s">
        <v>12</v>
      </c>
      <c r="C8" s="425" t="s">
        <v>343</v>
      </c>
      <c r="D8" s="1223"/>
      <c r="E8" s="372"/>
      <c r="H8" s="18"/>
      <c r="I8" s="221"/>
      <c r="J8" s="221"/>
      <c r="K8" s="221"/>
      <c r="L8" s="221"/>
      <c r="M8" s="221"/>
      <c r="N8" s="221"/>
      <c r="O8" s="221"/>
      <c r="P8" s="308"/>
    </row>
    <row r="9" spans="1:16" ht="60" customHeight="1" thickBot="1">
      <c r="B9" s="1358"/>
      <c r="C9" s="426" t="s">
        <v>344</v>
      </c>
      <c r="D9" s="307"/>
      <c r="E9" s="225"/>
      <c r="H9" s="18" t="s">
        <v>414</v>
      </c>
      <c r="I9" s="221"/>
      <c r="J9" s="221"/>
      <c r="K9" s="221"/>
      <c r="L9" s="221"/>
      <c r="M9" s="221"/>
      <c r="N9" s="221"/>
      <c r="O9" s="221"/>
      <c r="P9" s="308"/>
    </row>
    <row r="10" spans="1:16" ht="40.200000000000003" customHeight="1" thickTop="1" thickBot="1">
      <c r="B10" s="1358" t="s">
        <v>19</v>
      </c>
      <c r="C10" s="1359"/>
      <c r="D10" s="1222"/>
      <c r="E10" s="318"/>
      <c r="H10" s="18"/>
      <c r="I10" s="221"/>
      <c r="J10" s="221"/>
      <c r="K10" s="221"/>
      <c r="L10" s="221"/>
      <c r="M10" s="221"/>
      <c r="N10" s="221"/>
      <c r="O10" s="221"/>
      <c r="P10" s="308"/>
    </row>
    <row r="11" spans="1:16" ht="40.200000000000003" customHeight="1" thickTop="1" thickBot="1">
      <c r="B11" s="1358" t="s">
        <v>11</v>
      </c>
      <c r="C11" s="1359"/>
      <c r="D11" s="1222"/>
      <c r="E11" s="225"/>
      <c r="H11" s="18" t="s">
        <v>418</v>
      </c>
      <c r="I11" s="221"/>
      <c r="J11" s="221"/>
      <c r="K11" s="221"/>
      <c r="L11" s="221"/>
      <c r="M11" s="221"/>
      <c r="N11" s="221"/>
      <c r="O11" s="221"/>
      <c r="P11" s="308"/>
    </row>
    <row r="12" spans="1:16" ht="40.200000000000003" customHeight="1" thickTop="1" thickBot="1">
      <c r="B12" s="1358" t="s">
        <v>417</v>
      </c>
      <c r="C12" s="1359"/>
      <c r="D12" s="1222"/>
      <c r="E12" s="225"/>
      <c r="H12" s="18"/>
      <c r="I12" s="221"/>
      <c r="J12" s="221"/>
      <c r="K12" s="221"/>
      <c r="L12" s="221"/>
      <c r="M12" s="221"/>
      <c r="N12" s="221"/>
      <c r="O12" s="221"/>
      <c r="P12" s="308"/>
    </row>
    <row r="13" spans="1:16" ht="40.200000000000003" customHeight="1" thickTop="1" thickBot="1">
      <c r="B13" s="1361" t="s">
        <v>267</v>
      </c>
      <c r="C13" s="1362"/>
      <c r="D13" s="1222"/>
      <c r="E13" s="373"/>
      <c r="H13" s="18" t="s">
        <v>415</v>
      </c>
      <c r="I13" s="221"/>
      <c r="J13" s="221"/>
      <c r="K13" s="221"/>
      <c r="L13" s="221"/>
      <c r="M13" s="221"/>
      <c r="N13" s="221"/>
      <c r="O13" s="221"/>
      <c r="P13" s="308"/>
    </row>
    <row r="14" spans="1:16" ht="40.200000000000003" customHeight="1" thickTop="1" thickBot="1">
      <c r="B14" s="1341" t="s">
        <v>419</v>
      </c>
      <c r="C14" s="1342"/>
      <c r="D14" s="574"/>
      <c r="E14" s="317" t="s">
        <v>428</v>
      </c>
      <c r="H14" s="18" t="s">
        <v>431</v>
      </c>
      <c r="I14" s="221"/>
      <c r="J14" s="221"/>
      <c r="K14" s="221"/>
      <c r="L14" s="221"/>
      <c r="M14" s="221"/>
      <c r="N14" s="221"/>
      <c r="O14" s="221"/>
      <c r="P14" s="308"/>
    </row>
    <row r="15" spans="1:16" ht="40.200000000000003" customHeight="1" thickTop="1">
      <c r="B15" s="1358" t="s">
        <v>421</v>
      </c>
      <c r="C15" s="1359"/>
      <c r="D15" s="484"/>
      <c r="E15" s="411" t="s">
        <v>471</v>
      </c>
      <c r="H15" s="18" t="s">
        <v>420</v>
      </c>
      <c r="I15" s="221"/>
      <c r="J15" s="221"/>
      <c r="K15" s="221"/>
      <c r="L15" s="221"/>
      <c r="M15" s="221"/>
      <c r="N15" s="221"/>
      <c r="O15" s="221"/>
      <c r="P15" s="308"/>
    </row>
    <row r="16" spans="1:16" ht="40.200000000000003" customHeight="1">
      <c r="B16" s="1358" t="s">
        <v>422</v>
      </c>
      <c r="C16" s="1359"/>
      <c r="D16" s="316"/>
      <c r="E16" s="411" t="s">
        <v>471</v>
      </c>
      <c r="H16" s="18"/>
      <c r="I16" s="221"/>
      <c r="J16" s="221"/>
      <c r="K16" s="221"/>
      <c r="L16" s="221"/>
      <c r="M16" s="221"/>
      <c r="N16" s="221"/>
      <c r="O16" s="221"/>
      <c r="P16" s="308"/>
    </row>
    <row r="17" spans="2:16" ht="40.200000000000003" customHeight="1">
      <c r="B17" s="1358" t="s">
        <v>423</v>
      </c>
      <c r="C17" s="1359"/>
      <c r="D17" s="316"/>
      <c r="E17" s="411" t="s">
        <v>471</v>
      </c>
      <c r="H17" s="18"/>
      <c r="I17" s="221"/>
      <c r="J17" s="221"/>
      <c r="K17" s="221"/>
      <c r="L17" s="221"/>
      <c r="M17" s="221"/>
      <c r="N17" s="221"/>
      <c r="O17" s="221"/>
      <c r="P17" s="308"/>
    </row>
    <row r="18" spans="2:16" ht="30" customHeight="1">
      <c r="B18" s="1383" t="s">
        <v>426</v>
      </c>
      <c r="C18" s="426" t="s">
        <v>424</v>
      </c>
      <c r="D18" s="316"/>
      <c r="E18" s="411" t="s">
        <v>471</v>
      </c>
      <c r="H18" s="18"/>
      <c r="I18" s="221"/>
      <c r="J18" s="221"/>
      <c r="K18" s="221"/>
      <c r="L18" s="221"/>
      <c r="M18" s="221"/>
      <c r="N18" s="221"/>
      <c r="O18" s="221"/>
      <c r="P18" s="308"/>
    </row>
    <row r="19" spans="2:16" ht="60" customHeight="1">
      <c r="B19" s="1384"/>
      <c r="C19" s="426" t="s">
        <v>425</v>
      </c>
      <c r="D19" s="316"/>
      <c r="E19" s="411" t="s">
        <v>471</v>
      </c>
      <c r="H19" s="18"/>
      <c r="I19" s="221"/>
      <c r="J19" s="221"/>
      <c r="K19" s="221"/>
      <c r="L19" s="221"/>
      <c r="M19" s="221"/>
      <c r="N19" s="221"/>
      <c r="O19" s="221"/>
      <c r="P19" s="308"/>
    </row>
    <row r="20" spans="2:16" ht="28.5" customHeight="1" thickBot="1">
      <c r="B20" s="1361" t="s">
        <v>427</v>
      </c>
      <c r="C20" s="1362"/>
      <c r="D20" s="307"/>
      <c r="E20" s="410" t="s">
        <v>471</v>
      </c>
      <c r="H20" s="18"/>
      <c r="I20" s="221"/>
      <c r="J20" s="221"/>
      <c r="K20" s="221"/>
      <c r="L20" s="221"/>
      <c r="M20" s="221"/>
      <c r="N20" s="221"/>
      <c r="O20" s="221"/>
      <c r="P20" s="308"/>
    </row>
    <row r="21" spans="2:16" ht="40.200000000000003" customHeight="1" thickTop="1">
      <c r="B21" s="1375" t="s">
        <v>508</v>
      </c>
      <c r="C21" s="427" t="s">
        <v>509</v>
      </c>
      <c r="D21" s="315"/>
      <c r="E21" s="374"/>
      <c r="H21" s="18"/>
      <c r="I21" s="221"/>
      <c r="J21" s="221"/>
      <c r="K21" s="221"/>
      <c r="L21" s="221"/>
      <c r="M21" s="221"/>
      <c r="N21" s="221"/>
      <c r="O21" s="221"/>
      <c r="P21" s="308"/>
    </row>
    <row r="22" spans="2:16" ht="40.200000000000003" customHeight="1" thickBot="1">
      <c r="B22" s="1376"/>
      <c r="C22" s="605" t="s">
        <v>510</v>
      </c>
      <c r="D22" s="1224"/>
      <c r="E22" s="606"/>
      <c r="H22" s="18"/>
      <c r="I22" s="221"/>
      <c r="J22" s="221"/>
      <c r="K22" s="221"/>
      <c r="L22" s="221"/>
      <c r="M22" s="221"/>
      <c r="N22" s="221"/>
      <c r="O22" s="221"/>
      <c r="P22" s="308"/>
    </row>
    <row r="23" spans="2:16" ht="40.200000000000003" customHeight="1" thickTop="1">
      <c r="B23" s="1375" t="s">
        <v>741</v>
      </c>
      <c r="C23" s="427" t="s">
        <v>510</v>
      </c>
      <c r="D23" s="315"/>
      <c r="E23" s="374"/>
      <c r="H23" s="18"/>
      <c r="I23" s="221"/>
      <c r="J23" s="221"/>
      <c r="K23" s="221"/>
      <c r="L23" s="221"/>
      <c r="M23" s="221"/>
      <c r="N23" s="221"/>
      <c r="O23" s="221"/>
      <c r="P23" s="308"/>
    </row>
    <row r="24" spans="2:16" ht="40.200000000000003" customHeight="1">
      <c r="B24" s="1379"/>
      <c r="C24" s="605" t="s">
        <v>1023</v>
      </c>
      <c r="D24" s="1224"/>
      <c r="E24" s="606" t="s">
        <v>371</v>
      </c>
      <c r="H24" s="1358" t="s">
        <v>1024</v>
      </c>
      <c r="I24" s="1377"/>
      <c r="J24" s="1377"/>
      <c r="K24" s="1377"/>
      <c r="L24" s="1377"/>
      <c r="M24" s="1377"/>
      <c r="N24" s="1377"/>
      <c r="O24" s="1377"/>
      <c r="P24" s="1378"/>
    </row>
    <row r="25" spans="2:16" ht="40.200000000000003" customHeight="1" thickBot="1">
      <c r="B25" s="1376"/>
      <c r="C25" s="605" t="s">
        <v>1025</v>
      </c>
      <c r="D25" s="1224"/>
      <c r="E25" s="606" t="s">
        <v>371</v>
      </c>
      <c r="H25" s="1358" t="s">
        <v>1123</v>
      </c>
      <c r="I25" s="1377"/>
      <c r="J25" s="1377"/>
      <c r="K25" s="1377"/>
      <c r="L25" s="1377"/>
      <c r="M25" s="1377"/>
      <c r="N25" s="1377"/>
      <c r="O25" s="1377"/>
      <c r="P25" s="1378"/>
    </row>
    <row r="26" spans="2:16" ht="40.200000000000003" customHeight="1" thickTop="1">
      <c r="B26" s="1381" t="s">
        <v>507</v>
      </c>
      <c r="C26" s="605" t="s">
        <v>113</v>
      </c>
      <c r="D26" s="315"/>
      <c r="E26" s="606"/>
      <c r="H26" s="1358" t="s">
        <v>560</v>
      </c>
      <c r="I26" s="1377"/>
      <c r="J26" s="1377"/>
      <c r="K26" s="1377"/>
      <c r="L26" s="1377"/>
      <c r="M26" s="1377"/>
      <c r="N26" s="1377"/>
      <c r="O26" s="1377"/>
      <c r="P26" s="1378"/>
    </row>
    <row r="27" spans="2:16" ht="40.200000000000003" customHeight="1">
      <c r="B27" s="1382"/>
      <c r="C27" s="428" t="s">
        <v>19</v>
      </c>
      <c r="D27" s="1225"/>
      <c r="E27" s="375"/>
      <c r="H27" s="18"/>
      <c r="I27" s="221"/>
      <c r="J27" s="221"/>
      <c r="K27" s="221"/>
      <c r="L27" s="221"/>
      <c r="M27" s="221"/>
      <c r="N27" s="221"/>
      <c r="O27" s="221"/>
      <c r="P27" s="308"/>
    </row>
    <row r="28" spans="2:16" ht="40.200000000000003" customHeight="1">
      <c r="B28" s="1382"/>
      <c r="C28" s="428" t="s">
        <v>20</v>
      </c>
      <c r="D28" s="1225"/>
      <c r="E28" s="375"/>
      <c r="H28" s="18"/>
      <c r="I28" s="221"/>
      <c r="J28" s="221"/>
      <c r="K28" s="221"/>
      <c r="L28" s="221"/>
      <c r="M28" s="221"/>
      <c r="N28" s="221"/>
      <c r="O28" s="221"/>
      <c r="P28" s="308"/>
    </row>
    <row r="29" spans="2:16" ht="40.200000000000003" customHeight="1" thickBot="1">
      <c r="B29" s="1382"/>
      <c r="C29" s="429" t="s">
        <v>117</v>
      </c>
      <c r="D29" s="307"/>
      <c r="E29" s="376"/>
      <c r="H29" s="1358" t="s">
        <v>997</v>
      </c>
      <c r="I29" s="1373"/>
      <c r="J29" s="1373"/>
      <c r="K29" s="1373"/>
      <c r="L29" s="1373"/>
      <c r="M29" s="1373"/>
      <c r="N29" s="1373"/>
      <c r="O29" s="1373"/>
      <c r="P29" s="1374"/>
    </row>
    <row r="30" spans="2:16" ht="40.200000000000003" customHeight="1" thickTop="1">
      <c r="B30" s="1382" t="s">
        <v>198</v>
      </c>
      <c r="C30" s="430" t="s">
        <v>185</v>
      </c>
      <c r="D30" s="315"/>
      <c r="E30" s="311"/>
      <c r="H30" s="1358" t="s">
        <v>561</v>
      </c>
      <c r="I30" s="1373"/>
      <c r="J30" s="1373"/>
      <c r="K30" s="1373"/>
      <c r="L30" s="1373"/>
      <c r="M30" s="1373"/>
      <c r="N30" s="1373"/>
      <c r="O30" s="1373"/>
      <c r="P30" s="1374"/>
    </row>
    <row r="31" spans="2:16" ht="40.200000000000003" customHeight="1">
      <c r="B31" s="1382"/>
      <c r="C31" s="431" t="s">
        <v>186</v>
      </c>
      <c r="D31" s="316"/>
      <c r="E31" s="311"/>
      <c r="H31" s="18"/>
      <c r="I31" s="221"/>
      <c r="J31" s="221"/>
      <c r="K31" s="221"/>
      <c r="L31" s="221"/>
      <c r="M31" s="221"/>
      <c r="N31" s="221"/>
      <c r="O31" s="221"/>
      <c r="P31" s="308"/>
    </row>
    <row r="32" spans="2:16" ht="40.200000000000003" customHeight="1" thickBot="1">
      <c r="B32" s="1382"/>
      <c r="C32" s="432" t="s">
        <v>187</v>
      </c>
      <c r="D32" s="307"/>
      <c r="E32" s="311"/>
      <c r="H32" s="18"/>
      <c r="I32" s="221"/>
      <c r="J32" s="221"/>
      <c r="K32" s="221"/>
      <c r="L32" s="221"/>
      <c r="M32" s="221"/>
      <c r="N32" s="221"/>
      <c r="O32" s="221"/>
      <c r="P32" s="308"/>
    </row>
    <row r="33" spans="2:16" ht="40.200000000000003" customHeight="1" thickTop="1">
      <c r="B33" s="1358"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358"/>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358"/>
      <c r="C35" s="426" t="s">
        <v>201</v>
      </c>
      <c r="D35" s="1222"/>
      <c r="E35" s="225"/>
      <c r="H35" s="1358" t="s">
        <v>464</v>
      </c>
      <c r="I35" s="1373"/>
      <c r="J35" s="1373"/>
      <c r="K35" s="1373"/>
      <c r="L35" s="1373"/>
      <c r="M35" s="1373"/>
      <c r="N35" s="1373"/>
      <c r="O35" s="1373"/>
      <c r="P35" s="1374"/>
    </row>
    <row r="36" spans="2:16" ht="40.200000000000003" customHeight="1" thickTop="1">
      <c r="B36" s="1358" t="s">
        <v>199</v>
      </c>
      <c r="C36" s="430" t="s">
        <v>1062</v>
      </c>
      <c r="D36" s="1226"/>
      <c r="E36" s="218" t="s">
        <v>371</v>
      </c>
      <c r="H36" s="18" t="s">
        <v>996</v>
      </c>
      <c r="I36" s="221"/>
      <c r="J36" s="221"/>
      <c r="K36" s="221"/>
      <c r="L36" s="221"/>
      <c r="M36" s="221"/>
      <c r="N36" s="221"/>
      <c r="O36" s="221"/>
      <c r="P36" s="308"/>
    </row>
    <row r="37" spans="2:16" ht="39.6" customHeight="1">
      <c r="B37" s="1358"/>
      <c r="C37" s="430" t="s">
        <v>1061</v>
      </c>
      <c r="D37" s="1227"/>
      <c r="E37" s="218"/>
      <c r="H37" s="1358" t="s">
        <v>999</v>
      </c>
      <c r="I37" s="1373"/>
      <c r="J37" s="1373"/>
      <c r="K37" s="1373"/>
      <c r="L37" s="1373"/>
      <c r="M37" s="1373"/>
      <c r="N37" s="1373"/>
      <c r="O37" s="1373"/>
      <c r="P37" s="1374"/>
    </row>
    <row r="38" spans="2:16" ht="40.35" customHeight="1">
      <c r="B38" s="1358"/>
      <c r="C38" s="430" t="s">
        <v>1063</v>
      </c>
      <c r="D38" s="1228"/>
      <c r="E38" s="218" t="s">
        <v>371</v>
      </c>
      <c r="H38" s="1358" t="s">
        <v>998</v>
      </c>
      <c r="I38" s="1373"/>
      <c r="J38" s="1373"/>
      <c r="K38" s="1373"/>
      <c r="L38" s="1373"/>
      <c r="M38" s="1373"/>
      <c r="N38" s="1373"/>
      <c r="O38" s="1373"/>
      <c r="P38" s="1374"/>
    </row>
    <row r="39" spans="2:16" ht="40.200000000000003" customHeight="1" thickBot="1">
      <c r="B39" s="1358"/>
      <c r="C39" s="430" t="s">
        <v>200</v>
      </c>
      <c r="D39" s="1229"/>
      <c r="E39" s="218"/>
      <c r="H39" s="1358" t="s">
        <v>465</v>
      </c>
      <c r="I39" s="1377"/>
      <c r="J39" s="1377"/>
      <c r="K39" s="1377"/>
      <c r="L39" s="1377"/>
      <c r="M39" s="1377"/>
      <c r="N39" s="1377"/>
      <c r="O39" s="1377"/>
      <c r="P39" s="1378"/>
    </row>
    <row r="40" spans="2:16" ht="42" customHeight="1" thickTop="1">
      <c r="B40" s="1385" t="s">
        <v>317</v>
      </c>
      <c r="C40" s="434" t="s">
        <v>345</v>
      </c>
      <c r="D40" s="1230"/>
      <c r="E40" s="308" t="s">
        <v>371</v>
      </c>
      <c r="H40" s="1358" t="s">
        <v>416</v>
      </c>
      <c r="I40" s="1373"/>
      <c r="J40" s="1373"/>
      <c r="K40" s="1373"/>
      <c r="L40" s="1373"/>
      <c r="M40" s="1373"/>
      <c r="N40" s="1373"/>
      <c r="O40" s="1373"/>
      <c r="P40" s="1374"/>
    </row>
    <row r="41" spans="2:16" ht="40.200000000000003" customHeight="1" thickBot="1">
      <c r="B41" s="1386"/>
      <c r="C41" s="437" t="s">
        <v>409</v>
      </c>
      <c r="D41" s="1231"/>
      <c r="E41" s="435" t="s">
        <v>470</v>
      </c>
      <c r="H41" s="1383" t="s">
        <v>469</v>
      </c>
      <c r="I41" s="1387"/>
      <c r="J41" s="1387"/>
      <c r="K41" s="1387"/>
      <c r="L41" s="1387"/>
      <c r="M41" s="1387"/>
      <c r="N41" s="1387"/>
      <c r="O41" s="1387"/>
      <c r="P41" s="1388"/>
    </row>
    <row r="42" spans="2:16" ht="42" customHeight="1" thickTop="1" thickBot="1">
      <c r="B42" s="436" t="s">
        <v>490</v>
      </c>
      <c r="C42" s="438" t="s">
        <v>489</v>
      </c>
      <c r="D42" s="1232"/>
      <c r="E42" s="379" t="s">
        <v>371</v>
      </c>
      <c r="H42" s="1361" t="s">
        <v>562</v>
      </c>
      <c r="I42" s="1371"/>
      <c r="J42" s="1371"/>
      <c r="K42" s="1371"/>
      <c r="L42" s="1371"/>
      <c r="M42" s="1371"/>
      <c r="N42" s="1371"/>
      <c r="O42" s="1371"/>
      <c r="P42" s="1372"/>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1154</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1155</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1153</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1156</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41" t="s">
        <v>381</v>
      </c>
      <c r="C6" s="1342"/>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358" t="s">
        <v>27</v>
      </c>
      <c r="C9" s="1359"/>
      <c r="D9" s="1222"/>
      <c r="E9" s="318"/>
      <c r="H9" s="348"/>
    </row>
    <row r="10" spans="1:10" ht="30" customHeight="1" thickTop="1">
      <c r="B10" s="1358" t="s">
        <v>114</v>
      </c>
      <c r="C10" s="1359"/>
      <c r="D10" s="1234"/>
      <c r="E10" s="308" t="s">
        <v>730</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1134</v>
      </c>
      <c r="C13" s="1414"/>
      <c r="D13" s="1230"/>
      <c r="E13" s="338" t="s">
        <v>371</v>
      </c>
      <c r="H13" s="348"/>
    </row>
    <row r="14" spans="1:10" ht="30" customHeight="1" thickTop="1" thickBot="1">
      <c r="B14" s="1413" t="s">
        <v>24</v>
      </c>
      <c r="C14" s="1414"/>
      <c r="D14" s="1230"/>
      <c r="E14" s="338" t="s">
        <v>371</v>
      </c>
      <c r="H14" s="348"/>
    </row>
    <row r="15" spans="1:10" ht="30" customHeight="1" thickTop="1" thickBot="1">
      <c r="B15" s="18" t="s">
        <v>1020</v>
      </c>
      <c r="C15" s="474" t="s">
        <v>360</v>
      </c>
      <c r="D15" s="1230"/>
      <c r="E15" s="338" t="s">
        <v>371</v>
      </c>
      <c r="H15" s="348"/>
    </row>
    <row r="16" spans="1:10" ht="30" customHeight="1" thickTop="1">
      <c r="B16" s="1413" t="s">
        <v>67</v>
      </c>
      <c r="C16" s="474" t="s">
        <v>360</v>
      </c>
      <c r="D16" s="1230"/>
      <c r="E16" s="320" t="s">
        <v>371</v>
      </c>
      <c r="H16" s="348"/>
    </row>
    <row r="17" spans="2:8" ht="30" customHeight="1" thickBot="1">
      <c r="B17" s="1413"/>
      <c r="C17" s="475" t="s">
        <v>287</v>
      </c>
      <c r="D17" s="1236"/>
      <c r="E17" s="320" t="s">
        <v>371</v>
      </c>
      <c r="H17" s="348"/>
    </row>
    <row r="18" spans="2:8" ht="30" customHeight="1" thickTop="1">
      <c r="B18" s="1358" t="s">
        <v>278</v>
      </c>
      <c r="C18" s="476" t="s">
        <v>68</v>
      </c>
      <c r="D18" s="1230"/>
      <c r="E18" s="309" t="s">
        <v>404</v>
      </c>
      <c r="H18" s="1409" t="s">
        <v>1003</v>
      </c>
    </row>
    <row r="19" spans="2:8" ht="30" customHeight="1">
      <c r="B19" s="1358"/>
      <c r="C19" s="430" t="s">
        <v>1016</v>
      </c>
      <c r="D19" s="1237"/>
      <c r="E19" s="309" t="s">
        <v>404</v>
      </c>
      <c r="H19" s="1410"/>
    </row>
    <row r="20" spans="2:8" ht="30" customHeight="1">
      <c r="B20" s="1358"/>
      <c r="C20" s="476" t="s">
        <v>69</v>
      </c>
      <c r="D20" s="1238"/>
      <c r="E20" s="309" t="s">
        <v>404</v>
      </c>
      <c r="H20" s="1411"/>
    </row>
    <row r="21" spans="2:8" ht="30" customHeight="1">
      <c r="B21" s="1383"/>
      <c r="C21" s="1010" t="s">
        <v>1017</v>
      </c>
      <c r="D21" s="1235"/>
      <c r="E21" s="1009" t="s">
        <v>404</v>
      </c>
      <c r="H21" s="1411"/>
    </row>
    <row r="22" spans="2:8" ht="30" customHeight="1">
      <c r="B22" s="1383"/>
      <c r="C22" s="1010" t="s">
        <v>1018</v>
      </c>
      <c r="D22" s="1235"/>
      <c r="E22" s="1009" t="s">
        <v>404</v>
      </c>
      <c r="H22" s="1411"/>
    </row>
    <row r="23" spans="2:8" ht="30" customHeight="1" thickBot="1">
      <c r="B23" s="1361"/>
      <c r="C23" s="1010" t="s">
        <v>1019</v>
      </c>
      <c r="D23" s="1236"/>
      <c r="E23" s="351" t="s">
        <v>404</v>
      </c>
      <c r="H23" s="1412"/>
    </row>
    <row r="24" spans="2:8" ht="36" customHeight="1" thickTop="1" thickBot="1">
      <c r="B24" s="1415" t="s">
        <v>74</v>
      </c>
      <c r="C24" s="1416"/>
      <c r="D24" s="331"/>
      <c r="E24" s="603" t="s">
        <v>115</v>
      </c>
      <c r="H24" s="349" t="s">
        <v>731</v>
      </c>
    </row>
    <row r="25" spans="2:8" ht="30" customHeight="1" thickTop="1">
      <c r="B25" s="1384" t="s">
        <v>682</v>
      </c>
      <c r="C25" s="477" t="s">
        <v>58</v>
      </c>
      <c r="D25" s="1230"/>
      <c r="E25" s="336"/>
      <c r="H25" s="1409" t="s">
        <v>1010</v>
      </c>
    </row>
    <row r="26" spans="2:8" ht="30" customHeight="1" thickBot="1">
      <c r="B26" s="1413"/>
      <c r="C26" s="434" t="s">
        <v>347</v>
      </c>
      <c r="D26" s="1239"/>
      <c r="E26" s="308" t="s">
        <v>348</v>
      </c>
      <c r="H26" s="1417"/>
    </row>
    <row r="27" spans="2:8" ht="30" customHeight="1" thickTop="1" thickBot="1">
      <c r="B27" s="1413"/>
      <c r="C27" s="485" t="s">
        <v>214</v>
      </c>
      <c r="D27" s="1019" t="e">
        <f>ROUNDDOWN($D26/$J$4,2)</f>
        <v>#DIV/0!</v>
      </c>
      <c r="E27" s="308" t="s">
        <v>107</v>
      </c>
      <c r="H27" s="349" t="s">
        <v>681</v>
      </c>
    </row>
    <row r="28" spans="2:8" ht="30" customHeight="1" thickTop="1">
      <c r="B28" s="1413"/>
      <c r="C28" s="434" t="s">
        <v>75</v>
      </c>
      <c r="D28" s="1240"/>
      <c r="E28" s="319" t="s">
        <v>674</v>
      </c>
      <c r="H28" s="348"/>
    </row>
    <row r="29" spans="2:8" ht="30" customHeight="1" thickBot="1">
      <c r="B29" s="1413"/>
      <c r="C29" s="434" t="s">
        <v>76</v>
      </c>
      <c r="D29" s="1241"/>
      <c r="E29" s="225" t="s">
        <v>674</v>
      </c>
      <c r="H29" s="348"/>
    </row>
    <row r="30" spans="2:8" ht="30" customHeight="1" thickTop="1">
      <c r="B30" s="1383" t="s">
        <v>631</v>
      </c>
      <c r="C30" s="426" t="s">
        <v>380</v>
      </c>
      <c r="D30" s="1240"/>
      <c r="E30" s="310" t="s">
        <v>108</v>
      </c>
      <c r="H30" s="349" t="s">
        <v>400</v>
      </c>
    </row>
    <row r="31" spans="2:8" ht="30" customHeight="1">
      <c r="B31" s="1329"/>
      <c r="C31" s="478" t="s">
        <v>77</v>
      </c>
      <c r="D31" s="1242"/>
      <c r="E31" s="310"/>
      <c r="H31" s="348"/>
    </row>
    <row r="32" spans="2:8" ht="30" customHeight="1">
      <c r="B32" s="1329"/>
      <c r="C32" s="434" t="s">
        <v>59</v>
      </c>
      <c r="D32" s="1243"/>
      <c r="E32" s="310"/>
      <c r="H32" s="348"/>
    </row>
    <row r="33" spans="2:8" ht="30" customHeight="1">
      <c r="B33" s="1329"/>
      <c r="C33" s="434" t="s">
        <v>78</v>
      </c>
      <c r="D33" s="1243"/>
      <c r="E33" s="310"/>
      <c r="H33" s="349" t="s">
        <v>401</v>
      </c>
    </row>
    <row r="34" spans="2:8" ht="30" customHeight="1" thickBot="1">
      <c r="B34" s="1384"/>
      <c r="C34" s="434" t="s">
        <v>349</v>
      </c>
      <c r="D34" s="1244"/>
      <c r="E34" s="310"/>
      <c r="H34" s="348"/>
    </row>
    <row r="35" spans="2:8" ht="30" customHeight="1" thickTop="1" thickBot="1">
      <c r="B35" s="1413" t="s">
        <v>120</v>
      </c>
      <c r="C35" s="1414"/>
      <c r="D35" s="1232"/>
      <c r="E35" s="308" t="s">
        <v>108</v>
      </c>
      <c r="H35" s="1407" t="s">
        <v>403</v>
      </c>
    </row>
    <row r="36" spans="2:8" ht="30" customHeight="1" thickTop="1" thickBot="1">
      <c r="B36" s="1413" t="s">
        <v>65</v>
      </c>
      <c r="C36" s="1414"/>
      <c r="D36" s="1232"/>
      <c r="E36" s="308" t="s">
        <v>108</v>
      </c>
      <c r="H36" s="1407"/>
    </row>
    <row r="37" spans="2:8" ht="30" customHeight="1" thickTop="1" thickBot="1">
      <c r="B37" s="1418" t="s">
        <v>66</v>
      </c>
      <c r="C37" s="1419"/>
      <c r="D37" s="1232"/>
      <c r="E37" s="337" t="s">
        <v>108</v>
      </c>
      <c r="H37" s="1407"/>
    </row>
    <row r="38" spans="2:8" ht="30" customHeight="1" thickTop="1">
      <c r="B38" s="1329" t="s">
        <v>375</v>
      </c>
      <c r="C38" s="479" t="s">
        <v>58</v>
      </c>
      <c r="D38" s="1234"/>
      <c r="E38" s="336"/>
      <c r="H38" s="1408" t="s">
        <v>1011</v>
      </c>
    </row>
    <row r="39" spans="2:8" ht="30" customHeight="1" thickBot="1">
      <c r="B39" s="1329"/>
      <c r="C39" s="480" t="s">
        <v>347</v>
      </c>
      <c r="D39" s="1245"/>
      <c r="E39" s="308" t="s">
        <v>348</v>
      </c>
      <c r="H39" s="1408"/>
    </row>
    <row r="40" spans="2:8" ht="30" customHeight="1" thickTop="1" thickBot="1">
      <c r="B40" s="1329"/>
      <c r="C40" s="485" t="s">
        <v>214</v>
      </c>
      <c r="D40" s="1019" t="e">
        <f>ROUNDDOWN($D39/$J$4,2)</f>
        <v>#DIV/0!</v>
      </c>
      <c r="E40" s="308" t="s">
        <v>107</v>
      </c>
      <c r="H40" s="349" t="s">
        <v>681</v>
      </c>
    </row>
    <row r="41" spans="2:8" ht="30" customHeight="1" thickTop="1">
      <c r="B41" s="1329"/>
      <c r="C41" s="480" t="s">
        <v>75</v>
      </c>
      <c r="D41" s="1242"/>
      <c r="E41" s="319" t="s">
        <v>674</v>
      </c>
      <c r="H41" s="348"/>
    </row>
    <row r="42" spans="2:8" ht="30" customHeight="1" thickBot="1">
      <c r="B42" s="1329"/>
      <c r="C42" s="480" t="s">
        <v>76</v>
      </c>
      <c r="D42" s="1228"/>
      <c r="E42" s="225" t="s">
        <v>674</v>
      </c>
      <c r="H42" s="348"/>
    </row>
    <row r="43" spans="2:8" ht="30" customHeight="1" thickTop="1">
      <c r="B43" s="1383" t="s">
        <v>376</v>
      </c>
      <c r="C43" s="480" t="s">
        <v>58</v>
      </c>
      <c r="D43" s="1230"/>
      <c r="E43" s="308"/>
      <c r="H43" s="348"/>
    </row>
    <row r="44" spans="2:8" ht="30" customHeight="1" thickBot="1">
      <c r="B44" s="1329"/>
      <c r="C44" s="480" t="s">
        <v>347</v>
      </c>
      <c r="D44" s="1245"/>
      <c r="E44" s="308" t="s">
        <v>348</v>
      </c>
      <c r="H44" s="348" t="s">
        <v>1012</v>
      </c>
    </row>
    <row r="45" spans="2:8" ht="30" customHeight="1" thickTop="1" thickBot="1">
      <c r="B45" s="1329"/>
      <c r="C45" s="485" t="s">
        <v>214</v>
      </c>
      <c r="D45" s="1019" t="e">
        <f>ROUNDDOWN($D44/$J$4,2)</f>
        <v>#DIV/0!</v>
      </c>
      <c r="E45" s="308" t="s">
        <v>107</v>
      </c>
      <c r="H45" s="349" t="s">
        <v>681</v>
      </c>
    </row>
    <row r="46" spans="2:8" ht="30" customHeight="1" thickTop="1">
      <c r="B46" s="1329"/>
      <c r="C46" s="480" t="s">
        <v>75</v>
      </c>
      <c r="D46" s="1242"/>
      <c r="E46" s="319" t="s">
        <v>674</v>
      </c>
      <c r="H46" s="348"/>
    </row>
    <row r="47" spans="2:8" ht="30" customHeight="1" thickBot="1">
      <c r="B47" s="1329"/>
      <c r="C47" s="480" t="s">
        <v>76</v>
      </c>
      <c r="D47" s="1228"/>
      <c r="E47" s="225" t="s">
        <v>674</v>
      </c>
      <c r="H47" s="348"/>
    </row>
    <row r="48" spans="2:8" ht="30" customHeight="1" thickTop="1">
      <c r="B48" s="1383" t="s">
        <v>377</v>
      </c>
      <c r="C48" s="480" t="s">
        <v>58</v>
      </c>
      <c r="D48" s="1230"/>
      <c r="E48" s="308"/>
      <c r="H48" s="604" t="s">
        <v>683</v>
      </c>
    </row>
    <row r="49" spans="2:8" ht="30" customHeight="1" thickBot="1">
      <c r="B49" s="1329"/>
      <c r="C49" s="480" t="s">
        <v>347</v>
      </c>
      <c r="D49" s="1245"/>
      <c r="E49" s="308" t="s">
        <v>348</v>
      </c>
      <c r="H49" s="348" t="s">
        <v>1012</v>
      </c>
    </row>
    <row r="50" spans="2:8" ht="30" customHeight="1" thickTop="1" thickBot="1">
      <c r="B50" s="1329"/>
      <c r="C50" s="485" t="s">
        <v>214</v>
      </c>
      <c r="D50" s="1019" t="e">
        <f>ROUNDDOWN($D49/$J$4,2)</f>
        <v>#DIV/0!</v>
      </c>
      <c r="E50" s="308" t="s">
        <v>107</v>
      </c>
      <c r="H50" s="349" t="s">
        <v>681</v>
      </c>
    </row>
    <row r="51" spans="2:8" ht="30" customHeight="1" thickTop="1">
      <c r="B51" s="1329"/>
      <c r="C51" s="480" t="s">
        <v>75</v>
      </c>
      <c r="D51" s="1242"/>
      <c r="E51" s="319" t="s">
        <v>674</v>
      </c>
      <c r="H51" s="348"/>
    </row>
    <row r="52" spans="2:8" ht="30" customHeight="1" thickBot="1">
      <c r="B52" s="1329"/>
      <c r="C52" s="480" t="s">
        <v>76</v>
      </c>
      <c r="D52" s="1228"/>
      <c r="E52" s="225" t="s">
        <v>674</v>
      </c>
      <c r="H52" s="348"/>
    </row>
    <row r="53" spans="2:8" ht="30" customHeight="1" thickTop="1">
      <c r="B53" s="1383" t="s">
        <v>378</v>
      </c>
      <c r="C53" s="481" t="s">
        <v>379</v>
      </c>
      <c r="D53" s="1240"/>
      <c r="E53" s="310" t="s">
        <v>108</v>
      </c>
      <c r="H53" s="349" t="s">
        <v>402</v>
      </c>
    </row>
    <row r="54" spans="2:8" ht="30" customHeight="1">
      <c r="B54" s="1329"/>
      <c r="C54" s="482" t="s">
        <v>77</v>
      </c>
      <c r="D54" s="1242"/>
      <c r="E54" s="310"/>
      <c r="H54" s="349"/>
    </row>
    <row r="55" spans="2:8" ht="30" customHeight="1">
      <c r="B55" s="1329"/>
      <c r="C55" s="428" t="s">
        <v>59</v>
      </c>
      <c r="D55" s="1243"/>
      <c r="E55" s="310"/>
      <c r="H55" s="348"/>
    </row>
    <row r="56" spans="2:8" ht="30" customHeight="1">
      <c r="B56" s="1329"/>
      <c r="C56" s="428" t="s">
        <v>78</v>
      </c>
      <c r="D56" s="1243"/>
      <c r="E56" s="310"/>
      <c r="H56" s="348"/>
    </row>
    <row r="57" spans="2:8" ht="30" customHeight="1" thickBot="1">
      <c r="B57" s="1349"/>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41" t="s">
        <v>381</v>
      </c>
      <c r="C6" s="1342"/>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358" t="s">
        <v>27</v>
      </c>
      <c r="C9" s="1359"/>
      <c r="D9" s="1222"/>
      <c r="E9" s="318"/>
      <c r="H9" s="348"/>
    </row>
    <row r="10" spans="1:10" ht="30" customHeight="1" thickTop="1">
      <c r="B10" s="1358" t="s">
        <v>114</v>
      </c>
      <c r="C10" s="1359"/>
      <c r="D10" s="1234"/>
      <c r="E10" s="308" t="s">
        <v>1126</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24</v>
      </c>
      <c r="C13" s="1414"/>
      <c r="D13" s="1230"/>
      <c r="E13" s="338" t="s">
        <v>371</v>
      </c>
      <c r="H13" s="348"/>
    </row>
    <row r="14" spans="1:10" ht="30" customHeight="1" thickTop="1" thickBot="1">
      <c r="B14" s="18" t="s">
        <v>1020</v>
      </c>
      <c r="C14" s="474" t="s">
        <v>360</v>
      </c>
      <c r="D14" s="1230"/>
      <c r="E14" s="338" t="s">
        <v>371</v>
      </c>
      <c r="H14" s="348"/>
    </row>
    <row r="15" spans="1:10" ht="30" customHeight="1" thickTop="1">
      <c r="B15" s="1413" t="s">
        <v>67</v>
      </c>
      <c r="C15" s="474" t="s">
        <v>360</v>
      </c>
      <c r="D15" s="1230"/>
      <c r="E15" s="320" t="s">
        <v>371</v>
      </c>
      <c r="H15" s="348"/>
    </row>
    <row r="16" spans="1:10" ht="30" customHeight="1" thickBot="1">
      <c r="B16" s="1413"/>
      <c r="C16" s="475" t="s">
        <v>287</v>
      </c>
      <c r="D16" s="1236"/>
      <c r="E16" s="320" t="s">
        <v>371</v>
      </c>
      <c r="H16" s="348"/>
    </row>
    <row r="17" spans="2:8" ht="30" customHeight="1" thickTop="1">
      <c r="B17" s="1358" t="s">
        <v>278</v>
      </c>
      <c r="C17" s="476" t="s">
        <v>68</v>
      </c>
      <c r="D17" s="1230"/>
      <c r="E17" s="309" t="s">
        <v>404</v>
      </c>
      <c r="H17" s="1409" t="s">
        <v>1003</v>
      </c>
    </row>
    <row r="18" spans="2:8" ht="30" customHeight="1">
      <c r="B18" s="1358"/>
      <c r="C18" s="430" t="s">
        <v>1016</v>
      </c>
      <c r="D18" s="1237"/>
      <c r="E18" s="309" t="s">
        <v>404</v>
      </c>
      <c r="H18" s="1410"/>
    </row>
    <row r="19" spans="2:8" ht="30" customHeight="1">
      <c r="B19" s="1358"/>
      <c r="C19" s="476" t="s">
        <v>69</v>
      </c>
      <c r="D19" s="1238"/>
      <c r="E19" s="309" t="s">
        <v>404</v>
      </c>
      <c r="H19" s="1411"/>
    </row>
    <row r="20" spans="2:8" ht="30" customHeight="1">
      <c r="B20" s="1383"/>
      <c r="C20" s="1010" t="s">
        <v>1017</v>
      </c>
      <c r="D20" s="1235"/>
      <c r="E20" s="1009" t="s">
        <v>404</v>
      </c>
      <c r="H20" s="1411"/>
    </row>
    <row r="21" spans="2:8" ht="30" customHeight="1">
      <c r="B21" s="1383"/>
      <c r="C21" s="1010" t="s">
        <v>1018</v>
      </c>
      <c r="D21" s="1235"/>
      <c r="E21" s="1009" t="s">
        <v>404</v>
      </c>
      <c r="H21" s="1411"/>
    </row>
    <row r="22" spans="2:8" ht="30" customHeight="1" thickBot="1">
      <c r="B22" s="1361"/>
      <c r="C22" s="1195" t="s">
        <v>1019</v>
      </c>
      <c r="D22" s="1236"/>
      <c r="E22" s="351" t="s">
        <v>404</v>
      </c>
      <c r="H22" s="1412"/>
    </row>
    <row r="23" spans="2:8" ht="30" customHeight="1" thickTop="1">
      <c r="B23" s="1420" t="s">
        <v>374</v>
      </c>
      <c r="C23" s="477" t="s">
        <v>58</v>
      </c>
      <c r="D23" s="1230"/>
      <c r="E23" s="336"/>
      <c r="H23" s="1409" t="s">
        <v>1010</v>
      </c>
    </row>
    <row r="24" spans="2:8" ht="30" customHeight="1" thickBot="1">
      <c r="B24" s="1413"/>
      <c r="C24" s="434" t="s">
        <v>347</v>
      </c>
      <c r="D24" s="1246"/>
      <c r="E24" s="308" t="s">
        <v>348</v>
      </c>
      <c r="H24" s="1417"/>
    </row>
    <row r="25" spans="2:8" ht="30" customHeight="1" thickTop="1" thickBot="1">
      <c r="B25" s="1413"/>
      <c r="C25" s="478" t="s">
        <v>214</v>
      </c>
      <c r="D25" s="1019" t="e">
        <f>ROUNDDOWN($D24/$J$4,2)</f>
        <v>#DIV/0!</v>
      </c>
      <c r="E25" s="308" t="s">
        <v>107</v>
      </c>
      <c r="H25" s="349" t="s">
        <v>681</v>
      </c>
    </row>
    <row r="26" spans="2:8" ht="30" customHeight="1" thickTop="1">
      <c r="B26" s="1413"/>
      <c r="C26" s="434" t="s">
        <v>75</v>
      </c>
      <c r="D26" s="1242"/>
      <c r="E26" s="319" t="s">
        <v>674</v>
      </c>
      <c r="H26" s="348"/>
    </row>
    <row r="27" spans="2:8" ht="30" customHeight="1" thickBot="1">
      <c r="B27" s="1413"/>
      <c r="C27" s="434" t="s">
        <v>76</v>
      </c>
      <c r="D27" s="1228"/>
      <c r="E27" s="225" t="s">
        <v>674</v>
      </c>
      <c r="H27" s="348"/>
    </row>
    <row r="28" spans="2:8" ht="30" customHeight="1" thickTop="1">
      <c r="B28" s="1383" t="s">
        <v>631</v>
      </c>
      <c r="C28" s="426" t="s">
        <v>380</v>
      </c>
      <c r="D28" s="1240"/>
      <c r="E28" s="310" t="s">
        <v>108</v>
      </c>
      <c r="H28" s="349" t="s">
        <v>400</v>
      </c>
    </row>
    <row r="29" spans="2:8" ht="30" customHeight="1">
      <c r="B29" s="1329"/>
      <c r="C29" s="478" t="s">
        <v>77</v>
      </c>
      <c r="D29" s="1242"/>
      <c r="E29" s="310"/>
      <c r="H29" s="348"/>
    </row>
    <row r="30" spans="2:8" ht="30" customHeight="1">
      <c r="B30" s="1329"/>
      <c r="C30" s="434" t="s">
        <v>59</v>
      </c>
      <c r="D30" s="1243"/>
      <c r="E30" s="310"/>
      <c r="H30" s="348"/>
    </row>
    <row r="31" spans="2:8" ht="30" customHeight="1">
      <c r="B31" s="1329"/>
      <c r="C31" s="434" t="s">
        <v>78</v>
      </c>
      <c r="D31" s="1243"/>
      <c r="E31" s="310"/>
      <c r="H31" s="349" t="s">
        <v>401</v>
      </c>
    </row>
    <row r="32" spans="2:8" ht="30" customHeight="1" thickBot="1">
      <c r="B32" s="1384"/>
      <c r="C32" s="434" t="s">
        <v>349</v>
      </c>
      <c r="D32" s="1244"/>
      <c r="E32" s="310"/>
      <c r="H32" s="348"/>
    </row>
    <row r="33" spans="2:8" ht="30" customHeight="1" thickTop="1" thickBot="1">
      <c r="B33" s="1413" t="s">
        <v>120</v>
      </c>
      <c r="C33" s="1414"/>
      <c r="D33" s="1232"/>
      <c r="E33" s="308" t="s">
        <v>108</v>
      </c>
      <c r="H33" s="1407" t="s">
        <v>403</v>
      </c>
    </row>
    <row r="34" spans="2:8" ht="30" customHeight="1" thickTop="1" thickBot="1">
      <c r="B34" s="1413" t="s">
        <v>65</v>
      </c>
      <c r="C34" s="1414"/>
      <c r="D34" s="1232"/>
      <c r="E34" s="308" t="s">
        <v>108</v>
      </c>
      <c r="H34" s="1407"/>
    </row>
    <row r="35" spans="2:8" ht="30" customHeight="1" thickTop="1" thickBot="1">
      <c r="B35" s="1418" t="s">
        <v>66</v>
      </c>
      <c r="C35" s="1419"/>
      <c r="D35" s="1232"/>
      <c r="E35" s="337" t="s">
        <v>108</v>
      </c>
      <c r="H35" s="1407"/>
    </row>
    <row r="36" spans="2:8" ht="30" customHeight="1" thickTop="1">
      <c r="B36" s="1329" t="s">
        <v>375</v>
      </c>
      <c r="C36" s="479" t="s">
        <v>58</v>
      </c>
      <c r="D36" s="1230"/>
      <c r="E36" s="336"/>
      <c r="H36" s="1408" t="s">
        <v>1011</v>
      </c>
    </row>
    <row r="37" spans="2:8" ht="30" customHeight="1" thickBot="1">
      <c r="B37" s="1329"/>
      <c r="C37" s="480" t="s">
        <v>347</v>
      </c>
      <c r="D37" s="1246"/>
      <c r="E37" s="308" t="s">
        <v>348</v>
      </c>
      <c r="H37" s="1408"/>
    </row>
    <row r="38" spans="2:8" ht="30" customHeight="1" thickTop="1" thickBot="1">
      <c r="B38" s="1329"/>
      <c r="C38" s="485" t="s">
        <v>214</v>
      </c>
      <c r="D38" s="1019" t="e">
        <f>ROUNDDOWN($D37/$J$4,2)</f>
        <v>#DIV/0!</v>
      </c>
      <c r="E38" s="308" t="s">
        <v>107</v>
      </c>
      <c r="H38" s="349" t="s">
        <v>681</v>
      </c>
    </row>
    <row r="39" spans="2:8" ht="30" customHeight="1" thickTop="1">
      <c r="B39" s="1329"/>
      <c r="C39" s="480" t="s">
        <v>75</v>
      </c>
      <c r="D39" s="1242"/>
      <c r="E39" s="319" t="s">
        <v>674</v>
      </c>
      <c r="H39" s="348"/>
    </row>
    <row r="40" spans="2:8" ht="30" customHeight="1" thickBot="1">
      <c r="B40" s="1329"/>
      <c r="C40" s="480" t="s">
        <v>76</v>
      </c>
      <c r="D40" s="1228"/>
      <c r="E40" s="225" t="s">
        <v>674</v>
      </c>
      <c r="H40" s="348"/>
    </row>
    <row r="41" spans="2:8" ht="30" customHeight="1" thickTop="1">
      <c r="B41" s="1383" t="s">
        <v>376</v>
      </c>
      <c r="C41" s="480" t="s">
        <v>58</v>
      </c>
      <c r="D41" s="1230"/>
      <c r="E41" s="308"/>
      <c r="H41" s="348"/>
    </row>
    <row r="42" spans="2:8" ht="30" customHeight="1" thickBot="1">
      <c r="B42" s="1329"/>
      <c r="C42" s="480" t="s">
        <v>347</v>
      </c>
      <c r="D42" s="1246"/>
      <c r="E42" s="308" t="s">
        <v>348</v>
      </c>
      <c r="H42" s="348" t="s">
        <v>1012</v>
      </c>
    </row>
    <row r="43" spans="2:8" ht="30" customHeight="1" thickTop="1" thickBot="1">
      <c r="B43" s="1329"/>
      <c r="C43" s="485" t="s">
        <v>214</v>
      </c>
      <c r="D43" s="1019" t="e">
        <f>ROUNDDOWN($D42/$J$4,2)</f>
        <v>#DIV/0!</v>
      </c>
      <c r="E43" s="308" t="s">
        <v>107</v>
      </c>
      <c r="H43" s="349" t="s">
        <v>681</v>
      </c>
    </row>
    <row r="44" spans="2:8" ht="30" customHeight="1" thickTop="1">
      <c r="B44" s="1329"/>
      <c r="C44" s="480" t="s">
        <v>75</v>
      </c>
      <c r="D44" s="1242"/>
      <c r="E44" s="319"/>
      <c r="H44" s="348"/>
    </row>
    <row r="45" spans="2:8" ht="30" customHeight="1" thickBot="1">
      <c r="B45" s="1329"/>
      <c r="C45" s="480" t="s">
        <v>76</v>
      </c>
      <c r="D45" s="1228"/>
      <c r="E45" s="225"/>
      <c r="H45" s="348"/>
    </row>
    <row r="46" spans="2:8" ht="30" customHeight="1" thickTop="1">
      <c r="B46" s="1383" t="s">
        <v>377</v>
      </c>
      <c r="C46" s="480" t="s">
        <v>58</v>
      </c>
      <c r="D46" s="1230"/>
      <c r="E46" s="308"/>
      <c r="H46" s="348"/>
    </row>
    <row r="47" spans="2:8" ht="30" customHeight="1" thickBot="1">
      <c r="B47" s="1329"/>
      <c r="C47" s="480" t="s">
        <v>347</v>
      </c>
      <c r="D47" s="1246"/>
      <c r="E47" s="308" t="s">
        <v>348</v>
      </c>
      <c r="H47" s="348" t="s">
        <v>1012</v>
      </c>
    </row>
    <row r="48" spans="2:8" ht="30" customHeight="1" thickTop="1" thickBot="1">
      <c r="B48" s="1329"/>
      <c r="C48" s="485" t="s">
        <v>214</v>
      </c>
      <c r="D48" s="1019" t="e">
        <f>ROUNDDOWN($D47/$J$4,2)</f>
        <v>#DIV/0!</v>
      </c>
      <c r="E48" s="308" t="s">
        <v>107</v>
      </c>
      <c r="H48" s="349" t="s">
        <v>681</v>
      </c>
    </row>
    <row r="49" spans="2:8" ht="30" customHeight="1" thickTop="1">
      <c r="B49" s="1329"/>
      <c r="C49" s="480" t="s">
        <v>75</v>
      </c>
      <c r="D49" s="1242"/>
      <c r="E49" s="319" t="s">
        <v>674</v>
      </c>
      <c r="H49" s="348"/>
    </row>
    <row r="50" spans="2:8" ht="30" customHeight="1" thickBot="1">
      <c r="B50" s="1329"/>
      <c r="C50" s="480" t="s">
        <v>76</v>
      </c>
      <c r="D50" s="1228"/>
      <c r="E50" s="225" t="s">
        <v>674</v>
      </c>
      <c r="H50" s="348"/>
    </row>
    <row r="51" spans="2:8" ht="30" customHeight="1" thickTop="1">
      <c r="B51" s="1383" t="s">
        <v>378</v>
      </c>
      <c r="C51" s="481" t="s">
        <v>379</v>
      </c>
      <c r="D51" s="1240"/>
      <c r="E51" s="310" t="s">
        <v>108</v>
      </c>
      <c r="H51" s="349" t="s">
        <v>402</v>
      </c>
    </row>
    <row r="52" spans="2:8" ht="30" customHeight="1">
      <c r="B52" s="1329"/>
      <c r="C52" s="482" t="s">
        <v>77</v>
      </c>
      <c r="D52" s="1242"/>
      <c r="E52" s="310"/>
      <c r="H52" s="349"/>
    </row>
    <row r="53" spans="2:8" ht="30" customHeight="1">
      <c r="B53" s="1329"/>
      <c r="C53" s="428" t="s">
        <v>59</v>
      </c>
      <c r="D53" s="1243"/>
      <c r="E53" s="310"/>
      <c r="H53" s="348"/>
    </row>
    <row r="54" spans="2:8" ht="30" customHeight="1">
      <c r="B54" s="1329"/>
      <c r="C54" s="428" t="s">
        <v>78</v>
      </c>
      <c r="D54" s="1243"/>
      <c r="E54" s="310"/>
      <c r="H54" s="348"/>
    </row>
    <row r="55" spans="2:8" ht="30" customHeight="1" thickBot="1">
      <c r="B55" s="1349"/>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338" t="s">
        <v>410</v>
      </c>
      <c r="I6" s="1339"/>
      <c r="J6" s="1339"/>
      <c r="K6" s="1339"/>
      <c r="L6" s="1339"/>
      <c r="M6" s="1339"/>
      <c r="N6" s="1339"/>
      <c r="O6" s="1339"/>
      <c r="P6" s="1340"/>
    </row>
    <row r="7" spans="1:16" ht="30" customHeight="1" thickBot="1">
      <c r="B7" s="1425" t="s">
        <v>45</v>
      </c>
      <c r="C7" s="365" t="s">
        <v>61</v>
      </c>
      <c r="D7" s="1021" t="s">
        <v>1112</v>
      </c>
      <c r="E7" s="217"/>
      <c r="H7" s="357"/>
      <c r="I7" s="358"/>
      <c r="J7" s="358"/>
      <c r="K7" s="358"/>
      <c r="L7" s="358"/>
      <c r="M7" s="358"/>
      <c r="N7" s="358"/>
      <c r="O7" s="358"/>
      <c r="P7" s="20"/>
    </row>
    <row r="8" spans="1:16" ht="30" customHeight="1" thickTop="1" thickBot="1">
      <c r="B8" s="1365"/>
      <c r="C8" s="366" t="s">
        <v>160</v>
      </c>
      <c r="D8" s="331"/>
      <c r="E8" s="225" t="s">
        <v>371</v>
      </c>
      <c r="H8" s="1351" t="s">
        <v>1128</v>
      </c>
      <c r="I8" s="1352"/>
      <c r="J8" s="1352"/>
      <c r="K8" s="1352"/>
      <c r="L8" s="1352"/>
      <c r="M8" s="1352"/>
      <c r="N8" s="1352"/>
      <c r="O8" s="1352"/>
      <c r="P8" s="1353"/>
    </row>
    <row r="9" spans="1:16" ht="19.95" customHeight="1" thickTop="1">
      <c r="B9" s="1365"/>
      <c r="C9" s="366" t="s">
        <v>566</v>
      </c>
      <c r="D9" s="1022" t="str">
        <f>IF($D$8="","",VLOOKUP($D$8,祝日!$L$28:$W$44,10))</f>
        <v/>
      </c>
      <c r="E9" s="225"/>
      <c r="H9" s="1351"/>
      <c r="I9" s="1352"/>
      <c r="J9" s="1352"/>
      <c r="K9" s="1352"/>
      <c r="L9" s="1352"/>
      <c r="M9" s="1352"/>
      <c r="N9" s="1352"/>
      <c r="O9" s="1352"/>
      <c r="P9" s="1353"/>
    </row>
    <row r="10" spans="1:16" ht="19.95" customHeight="1">
      <c r="B10" s="1365"/>
      <c r="C10" s="366" t="s">
        <v>598</v>
      </c>
      <c r="D10" s="1023" t="str">
        <f>IF($D$8="","",VLOOKUP($D$8,祝日!$L$28:$W$44,11))</f>
        <v/>
      </c>
      <c r="E10" s="225"/>
      <c r="H10" s="1351"/>
      <c r="I10" s="1352"/>
      <c r="J10" s="1352"/>
      <c r="K10" s="1352"/>
      <c r="L10" s="1352"/>
      <c r="M10" s="1352"/>
      <c r="N10" s="1352"/>
      <c r="O10" s="1352"/>
      <c r="P10" s="1353"/>
    </row>
    <row r="11" spans="1:16" ht="19.95" customHeight="1" thickBot="1">
      <c r="B11" s="1426"/>
      <c r="C11" s="950" t="s">
        <v>567</v>
      </c>
      <c r="D11" s="1024" t="str">
        <f>IF($D$8="","",VLOOKUP($D$8,祝日!$L$28:$W$44,12))</f>
        <v/>
      </c>
      <c r="E11" s="951"/>
      <c r="H11" s="1351"/>
      <c r="I11" s="1352"/>
      <c r="J11" s="1352"/>
      <c r="K11" s="1352"/>
      <c r="L11" s="1352"/>
      <c r="M11" s="1352"/>
      <c r="N11" s="1352"/>
      <c r="O11" s="1352"/>
      <c r="P11" s="1353"/>
    </row>
    <row r="12" spans="1:16" ht="42" hidden="1" customHeight="1" thickTop="1" thickBot="1">
      <c r="B12" s="1443" t="s">
        <v>1040</v>
      </c>
      <c r="C12" s="1444"/>
      <c r="D12" s="331"/>
      <c r="E12" s="317" t="s">
        <v>371</v>
      </c>
      <c r="H12" s="1326" t="s">
        <v>1127</v>
      </c>
      <c r="I12" s="1327"/>
      <c r="J12" s="1327"/>
      <c r="K12" s="1327"/>
      <c r="L12" s="1327"/>
      <c r="M12" s="1327"/>
      <c r="N12" s="1327"/>
      <c r="O12" s="1327"/>
      <c r="P12" s="1328"/>
    </row>
    <row r="13" spans="1:16" ht="42" customHeight="1" thickTop="1" thickBot="1">
      <c r="B13" s="1358" t="s">
        <v>329</v>
      </c>
      <c r="C13" s="1359"/>
      <c r="D13" s="331"/>
      <c r="E13" s="317" t="s">
        <v>371</v>
      </c>
      <c r="H13" s="1326" t="s">
        <v>795</v>
      </c>
      <c r="I13" s="1327"/>
      <c r="J13" s="1327"/>
      <c r="K13" s="1327"/>
      <c r="L13" s="1327"/>
      <c r="M13" s="1327"/>
      <c r="N13" s="1327"/>
      <c r="O13" s="1327"/>
      <c r="P13" s="1328"/>
    </row>
    <row r="14" spans="1:16" ht="42" customHeight="1" thickTop="1" thickBot="1">
      <c r="B14" s="1358" t="s">
        <v>1037</v>
      </c>
      <c r="C14" s="1359"/>
      <c r="D14" s="1232"/>
      <c r="E14" s="225" t="s">
        <v>371</v>
      </c>
      <c r="G14" s="78"/>
      <c r="H14" s="1445" t="s">
        <v>1041</v>
      </c>
      <c r="I14" s="1352"/>
      <c r="J14" s="1352"/>
      <c r="K14" s="1352"/>
      <c r="L14" s="1352"/>
      <c r="M14" s="1352"/>
      <c r="N14" s="1352"/>
      <c r="O14" s="1352"/>
      <c r="P14" s="1353"/>
    </row>
    <row r="15" spans="1:16" ht="42" customHeight="1" thickTop="1" thickBot="1">
      <c r="B15" s="1358" t="s">
        <v>1106</v>
      </c>
      <c r="C15" s="1359"/>
      <c r="D15" s="1232"/>
      <c r="E15" s="225" t="s">
        <v>371</v>
      </c>
      <c r="G15" s="78"/>
      <c r="H15" s="1326" t="s">
        <v>1135</v>
      </c>
      <c r="I15" s="1327"/>
      <c r="J15" s="1327"/>
      <c r="K15" s="1327"/>
      <c r="L15" s="1327"/>
      <c r="M15" s="1327"/>
      <c r="N15" s="1327"/>
      <c r="O15" s="1327"/>
      <c r="P15" s="1328"/>
    </row>
    <row r="16" spans="1:16" ht="42" customHeight="1" thickTop="1" thickBot="1">
      <c r="B16" s="1358" t="s">
        <v>1107</v>
      </c>
      <c r="C16" s="1359"/>
      <c r="D16" s="1232"/>
      <c r="E16" s="225" t="s">
        <v>371</v>
      </c>
      <c r="G16" s="78"/>
      <c r="H16" s="1326" t="s">
        <v>1108</v>
      </c>
      <c r="I16" s="1327"/>
      <c r="J16" s="1327"/>
      <c r="K16" s="1327"/>
      <c r="L16" s="1327"/>
      <c r="M16" s="1327"/>
      <c r="N16" s="1327"/>
      <c r="O16" s="1327"/>
      <c r="P16" s="1328"/>
    </row>
    <row r="17" spans="2:16" ht="42" customHeight="1" thickTop="1" thickBot="1">
      <c r="B17" s="1358" t="s">
        <v>1038</v>
      </c>
      <c r="C17" s="1359"/>
      <c r="D17" s="1232"/>
      <c r="E17" s="225" t="s">
        <v>371</v>
      </c>
      <c r="G17" s="78"/>
      <c r="H17" s="1326" t="s">
        <v>1042</v>
      </c>
      <c r="I17" s="1327"/>
      <c r="J17" s="1327"/>
      <c r="K17" s="1327"/>
      <c r="L17" s="1327"/>
      <c r="M17" s="1327"/>
      <c r="N17" s="1327"/>
      <c r="O17" s="1327"/>
      <c r="P17" s="1328"/>
    </row>
    <row r="18" spans="2:16" ht="42" customHeight="1" thickTop="1" thickBot="1">
      <c r="B18" s="1446" t="s">
        <v>1144</v>
      </c>
      <c r="C18" s="1447"/>
      <c r="D18" s="1232" t="s">
        <v>1146</v>
      </c>
      <c r="E18" s="225" t="s">
        <v>371</v>
      </c>
      <c r="G18" s="78"/>
      <c r="H18" s="1326" t="s">
        <v>1148</v>
      </c>
      <c r="I18" s="1327"/>
      <c r="J18" s="1327"/>
      <c r="K18" s="1327"/>
      <c r="L18" s="1327"/>
      <c r="M18" s="1327"/>
      <c r="N18" s="1327"/>
      <c r="O18" s="1327"/>
      <c r="P18" s="1328"/>
    </row>
    <row r="19" spans="2:16" ht="60" customHeight="1" thickTop="1" thickBot="1">
      <c r="B19" s="1358" t="s">
        <v>16</v>
      </c>
      <c r="C19" s="1359"/>
      <c r="D19" s="1222"/>
      <c r="E19" s="559" t="s">
        <v>413</v>
      </c>
      <c r="H19" s="1351" t="s">
        <v>411</v>
      </c>
      <c r="I19" s="1352"/>
      <c r="J19" s="1352"/>
      <c r="K19" s="1352"/>
      <c r="L19" s="1352"/>
      <c r="M19" s="1352"/>
      <c r="N19" s="368" t="s">
        <v>412</v>
      </c>
      <c r="O19" s="362">
        <f>LEN($D$19)</f>
        <v>0</v>
      </c>
      <c r="P19" s="348" t="s">
        <v>398</v>
      </c>
    </row>
    <row r="20" spans="2:16" ht="43.95" customHeight="1" thickTop="1">
      <c r="B20" s="1384" t="s">
        <v>79</v>
      </c>
      <c r="C20" s="1424"/>
      <c r="D20" s="1226"/>
      <c r="E20" s="558" t="s">
        <v>18</v>
      </c>
      <c r="F20" s="89"/>
      <c r="H20" s="1332" t="s">
        <v>787</v>
      </c>
      <c r="I20" s="1336"/>
      <c r="J20" s="1336"/>
      <c r="K20" s="1336"/>
      <c r="L20" s="1336"/>
      <c r="M20" s="1336"/>
      <c r="N20" s="1336"/>
      <c r="O20" s="1336"/>
      <c r="P20" s="1337"/>
    </row>
    <row r="21" spans="2:16" ht="30" customHeight="1" thickBot="1">
      <c r="B21" s="1358" t="s">
        <v>340</v>
      </c>
      <c r="C21" s="1359"/>
      <c r="D21" s="1241"/>
      <c r="E21" s="218" t="s">
        <v>18</v>
      </c>
      <c r="F21" s="89"/>
      <c r="H21" s="1351" t="s">
        <v>399</v>
      </c>
      <c r="I21" s="1352"/>
      <c r="J21" s="1352"/>
      <c r="K21" s="1352"/>
      <c r="L21" s="1352"/>
      <c r="M21" s="1352"/>
      <c r="N21" s="1352"/>
      <c r="O21" s="1352"/>
      <c r="P21" s="1353"/>
    </row>
    <row r="22" spans="2:16" ht="30" customHeight="1" thickTop="1" thickBot="1">
      <c r="B22" s="1429" t="s">
        <v>586</v>
      </c>
      <c r="C22" s="537" t="s">
        <v>587</v>
      </c>
      <c r="D22" s="1025">
        <f>'１１テキスト内訳'!$C$23</f>
        <v>0</v>
      </c>
      <c r="E22" s="218" t="s">
        <v>588</v>
      </c>
      <c r="F22" s="89"/>
      <c r="H22" s="1351" t="s">
        <v>592</v>
      </c>
      <c r="I22" s="1352"/>
      <c r="J22" s="1352"/>
      <c r="K22" s="1352"/>
      <c r="L22" s="1352"/>
      <c r="M22" s="1352"/>
      <c r="N22" s="1352"/>
      <c r="O22" s="1352"/>
      <c r="P22" s="1353"/>
    </row>
    <row r="23" spans="2:16" ht="30" customHeight="1" thickTop="1" thickBot="1">
      <c r="B23" s="1379"/>
      <c r="C23" s="536" t="s">
        <v>589</v>
      </c>
      <c r="D23" s="1241"/>
      <c r="E23" s="218" t="s">
        <v>588</v>
      </c>
      <c r="F23" s="89"/>
      <c r="H23" s="1351" t="s">
        <v>1004</v>
      </c>
      <c r="I23" s="1352"/>
      <c r="J23" s="1352"/>
      <c r="K23" s="1352"/>
      <c r="L23" s="1352"/>
      <c r="M23" s="1352"/>
      <c r="N23" s="1352"/>
      <c r="O23" s="1352"/>
      <c r="P23" s="1353"/>
    </row>
    <row r="24" spans="2:16" ht="60" customHeight="1" thickTop="1" thickBot="1">
      <c r="B24" s="1376"/>
      <c r="C24" s="536" t="s">
        <v>590</v>
      </c>
      <c r="D24" s="1241"/>
      <c r="E24" s="218"/>
      <c r="F24" s="89"/>
      <c r="H24" s="1351" t="s">
        <v>1129</v>
      </c>
      <c r="I24" s="1352"/>
      <c r="J24" s="1352"/>
      <c r="K24" s="1352"/>
      <c r="L24" s="1352"/>
      <c r="M24" s="1352"/>
      <c r="N24" s="1352"/>
      <c r="O24" s="1352"/>
      <c r="P24" s="1353"/>
    </row>
    <row r="25" spans="2:16" ht="30" customHeight="1" thickTop="1">
      <c r="B25" s="1383" t="s">
        <v>110</v>
      </c>
      <c r="C25" s="501" t="s">
        <v>123</v>
      </c>
      <c r="D25" s="1026">
        <f>'５講師名簿'!$C$30</f>
        <v>0</v>
      </c>
      <c r="E25" s="309" t="s">
        <v>18</v>
      </c>
      <c r="H25" s="357" t="s">
        <v>751</v>
      </c>
      <c r="I25" s="358"/>
      <c r="J25" s="358"/>
      <c r="K25" s="358"/>
      <c r="L25" s="358"/>
      <c r="M25" s="358"/>
      <c r="N25" s="358"/>
      <c r="O25" s="358"/>
      <c r="P25" s="20"/>
    </row>
    <row r="26" spans="2:16" ht="30" customHeight="1">
      <c r="B26" s="1329"/>
      <c r="C26" s="501" t="s">
        <v>121</v>
      </c>
      <c r="D26" s="1026">
        <f>'５講師名簿'!$D$30</f>
        <v>0</v>
      </c>
      <c r="E26" s="309" t="s">
        <v>18</v>
      </c>
      <c r="H26" s="357" t="s">
        <v>752</v>
      </c>
      <c r="I26" s="358"/>
      <c r="J26" s="358"/>
      <c r="K26" s="358"/>
      <c r="L26" s="358"/>
      <c r="M26" s="358"/>
      <c r="N26" s="358"/>
      <c r="O26" s="358"/>
      <c r="P26" s="20"/>
    </row>
    <row r="27" spans="2:16" ht="30" customHeight="1">
      <c r="B27" s="1384"/>
      <c r="C27" s="501" t="s">
        <v>122</v>
      </c>
      <c r="D27" s="1026">
        <f>'５講師名簿'!$E$30</f>
        <v>0</v>
      </c>
      <c r="E27" s="309" t="s">
        <v>18</v>
      </c>
      <c r="H27" s="357" t="s">
        <v>753</v>
      </c>
      <c r="I27" s="358"/>
      <c r="J27" s="358"/>
      <c r="K27" s="358"/>
      <c r="L27" s="358"/>
      <c r="M27" s="358"/>
      <c r="N27" s="358"/>
      <c r="O27" s="358"/>
      <c r="P27" s="20"/>
    </row>
    <row r="28" spans="2:16" ht="30" customHeight="1">
      <c r="B28" s="1383" t="s">
        <v>109</v>
      </c>
      <c r="C28" s="502" t="s">
        <v>396</v>
      </c>
      <c r="D28" s="1026">
        <f>'５講師名簿'!$J$30</f>
        <v>0</v>
      </c>
      <c r="E28" s="218" t="s">
        <v>18</v>
      </c>
      <c r="H28" s="357" t="s">
        <v>754</v>
      </c>
      <c r="I28" s="358"/>
      <c r="J28" s="358"/>
      <c r="K28" s="358"/>
      <c r="L28" s="358"/>
      <c r="M28" s="358"/>
      <c r="N28" s="358"/>
      <c r="O28" s="358"/>
      <c r="P28" s="20"/>
    </row>
    <row r="29" spans="2:16" ht="30" customHeight="1">
      <c r="B29" s="1329"/>
      <c r="C29" s="503" t="s">
        <v>397</v>
      </c>
      <c r="D29" s="1026">
        <f>'５講師名簿'!$K$30</f>
        <v>0</v>
      </c>
      <c r="E29" s="218" t="s">
        <v>18</v>
      </c>
      <c r="H29" s="357" t="s">
        <v>755</v>
      </c>
      <c r="I29" s="358"/>
      <c r="J29" s="358"/>
      <c r="K29" s="358"/>
      <c r="L29" s="358"/>
      <c r="M29" s="358"/>
      <c r="N29" s="358"/>
      <c r="O29" s="358"/>
      <c r="P29" s="20"/>
    </row>
    <row r="30" spans="2:16" ht="30" customHeight="1" thickBot="1">
      <c r="B30" s="1384"/>
      <c r="C30" s="501" t="s">
        <v>303</v>
      </c>
      <c r="D30" s="1027">
        <f>'５講師名簿'!$L$30</f>
        <v>0</v>
      </c>
      <c r="E30" s="218" t="s">
        <v>18</v>
      </c>
      <c r="H30" s="357" t="s">
        <v>756</v>
      </c>
      <c r="I30" s="358"/>
      <c r="J30" s="358"/>
      <c r="K30" s="358"/>
      <c r="L30" s="358"/>
      <c r="M30" s="358"/>
      <c r="N30" s="358"/>
      <c r="O30" s="358"/>
      <c r="P30" s="20"/>
    </row>
    <row r="31" spans="2:16" ht="45" customHeight="1" thickTop="1">
      <c r="B31" s="1383" t="s">
        <v>126</v>
      </c>
      <c r="C31" s="426" t="s">
        <v>81</v>
      </c>
      <c r="D31" s="484"/>
      <c r="E31" s="308"/>
      <c r="H31" s="1421" t="s">
        <v>127</v>
      </c>
      <c r="I31" s="1422"/>
      <c r="J31" s="1422"/>
      <c r="K31" s="1422"/>
      <c r="L31" s="1422"/>
      <c r="M31" s="1422"/>
      <c r="N31" s="1422"/>
      <c r="O31" s="1422"/>
      <c r="P31" s="1423"/>
    </row>
    <row r="32" spans="2:16" ht="30.6" customHeight="1" thickBot="1">
      <c r="B32" s="1384"/>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83" t="s">
        <v>268</v>
      </c>
      <c r="C34" s="432" t="s">
        <v>62</v>
      </c>
      <c r="D34" s="484"/>
      <c r="E34" s="225"/>
      <c r="H34" s="1351"/>
      <c r="I34" s="1355"/>
      <c r="J34" s="1355"/>
      <c r="K34" s="1355"/>
      <c r="L34" s="1355"/>
      <c r="M34" s="1355"/>
      <c r="N34" s="1355"/>
      <c r="O34" s="1355"/>
      <c r="P34" s="1356"/>
    </row>
    <row r="35" spans="2:16" ht="30" customHeight="1" thickBot="1">
      <c r="B35" s="1384"/>
      <c r="C35" s="487" t="s">
        <v>124</v>
      </c>
      <c r="D35" s="307"/>
      <c r="E35" s="225"/>
      <c r="H35" s="1351"/>
      <c r="I35" s="1355"/>
      <c r="J35" s="1355"/>
      <c r="K35" s="1355"/>
      <c r="L35" s="1355"/>
      <c r="M35" s="1355"/>
      <c r="N35" s="1355"/>
      <c r="O35" s="1355"/>
      <c r="P35" s="1356"/>
    </row>
    <row r="36" spans="2:16" ht="86.25" customHeight="1" thickTop="1">
      <c r="B36" s="1364" t="s">
        <v>269</v>
      </c>
      <c r="C36" s="432" t="s">
        <v>62</v>
      </c>
      <c r="D36" s="484"/>
      <c r="E36" s="225"/>
      <c r="H36" s="1351" t="s">
        <v>1039</v>
      </c>
      <c r="I36" s="1355"/>
      <c r="J36" s="1355"/>
      <c r="K36" s="1355"/>
      <c r="L36" s="1355"/>
      <c r="M36" s="1355"/>
      <c r="N36" s="1355"/>
      <c r="O36" s="1355"/>
      <c r="P36" s="1356"/>
    </row>
    <row r="37" spans="2:16" ht="45" customHeight="1">
      <c r="B37" s="1365"/>
      <c r="C37" s="432" t="s">
        <v>82</v>
      </c>
      <c r="D37" s="316"/>
      <c r="E37" s="225"/>
      <c r="H37" s="1351" t="s">
        <v>757</v>
      </c>
      <c r="I37" s="1355"/>
      <c r="J37" s="1355"/>
      <c r="K37" s="1355"/>
      <c r="L37" s="1355"/>
      <c r="M37" s="1355"/>
      <c r="N37" s="1355"/>
      <c r="O37" s="1355"/>
      <c r="P37" s="1356"/>
    </row>
    <row r="38" spans="2:16" ht="40.200000000000003" customHeight="1">
      <c r="B38" s="1365"/>
      <c r="C38" s="426" t="s">
        <v>71</v>
      </c>
      <c r="D38" s="1243"/>
      <c r="E38" s="310"/>
      <c r="H38" s="1351" t="s">
        <v>758</v>
      </c>
      <c r="I38" s="1355"/>
      <c r="J38" s="1355"/>
      <c r="K38" s="1355"/>
      <c r="L38" s="1355"/>
      <c r="M38" s="1355"/>
      <c r="N38" s="1355"/>
      <c r="O38" s="1355"/>
      <c r="P38" s="1356"/>
    </row>
    <row r="39" spans="2:16" ht="40.200000000000003" customHeight="1">
      <c r="B39" s="1365"/>
      <c r="C39" s="426" t="s">
        <v>351</v>
      </c>
      <c r="D39" s="1243"/>
      <c r="E39" s="310"/>
      <c r="H39" s="1351" t="s">
        <v>759</v>
      </c>
      <c r="I39" s="1355"/>
      <c r="J39" s="1355"/>
      <c r="K39" s="1355"/>
      <c r="L39" s="1355"/>
      <c r="M39" s="1355"/>
      <c r="N39" s="1355"/>
      <c r="O39" s="1355"/>
      <c r="P39" s="1356"/>
    </row>
    <row r="40" spans="2:16" ht="40.200000000000003" customHeight="1" thickBot="1">
      <c r="B40" s="1366"/>
      <c r="C40" s="426" t="s">
        <v>1043</v>
      </c>
      <c r="D40" s="1244"/>
      <c r="E40" s="310"/>
      <c r="H40" s="1430" t="s">
        <v>1064</v>
      </c>
      <c r="I40" s="1431"/>
      <c r="J40" s="1431"/>
      <c r="K40" s="1431"/>
      <c r="L40" s="1431"/>
      <c r="M40" s="1431"/>
      <c r="N40" s="1431"/>
      <c r="O40" s="1431"/>
      <c r="P40" s="1432"/>
    </row>
    <row r="41" spans="2:16" s="36" customFormat="1" ht="140.4" customHeight="1" thickTop="1" thickBot="1">
      <c r="B41" s="1427" t="s">
        <v>500</v>
      </c>
      <c r="C41" s="1428"/>
      <c r="D41" s="484"/>
      <c r="E41" s="311"/>
      <c r="H41" s="1433" t="s">
        <v>1130</v>
      </c>
      <c r="I41" s="1434"/>
      <c r="J41" s="1434"/>
      <c r="K41" s="1434"/>
      <c r="L41" s="1434"/>
      <c r="M41" s="1434"/>
      <c r="N41" s="368" t="s">
        <v>412</v>
      </c>
      <c r="O41" s="362">
        <f>LEN($D$41)</f>
        <v>0</v>
      </c>
      <c r="P41" s="348" t="s">
        <v>398</v>
      </c>
    </row>
    <row r="42" spans="2:16" s="36" customFormat="1" ht="48" customHeight="1" thickBot="1">
      <c r="B42" s="1427" t="s">
        <v>501</v>
      </c>
      <c r="C42" s="1428"/>
      <c r="D42" s="307"/>
      <c r="E42" s="311"/>
      <c r="H42" s="359"/>
      <c r="I42" s="360"/>
      <c r="J42" s="360"/>
      <c r="K42" s="360"/>
      <c r="L42" s="360"/>
      <c r="M42" s="360"/>
      <c r="N42" s="360"/>
      <c r="O42" s="360"/>
      <c r="P42" s="361"/>
    </row>
    <row r="43" spans="2:16" ht="19.95" customHeight="1" thickTop="1">
      <c r="B43" s="1383" t="s">
        <v>30</v>
      </c>
      <c r="C43" s="481" t="s">
        <v>336</v>
      </c>
      <c r="D43" s="1226" t="s">
        <v>646</v>
      </c>
      <c r="E43" s="363" t="s">
        <v>371</v>
      </c>
      <c r="F43" s="220"/>
      <c r="H43" s="1326" t="s">
        <v>1005</v>
      </c>
      <c r="I43" s="1435"/>
      <c r="J43" s="1435"/>
      <c r="K43" s="1435"/>
      <c r="L43" s="1435"/>
      <c r="M43" s="1435"/>
      <c r="N43" s="1435"/>
      <c r="O43" s="1435"/>
      <c r="P43" s="1436"/>
    </row>
    <row r="44" spans="2:16" ht="19.95" customHeight="1">
      <c r="B44" s="1329"/>
      <c r="C44" s="481" t="s">
        <v>190</v>
      </c>
      <c r="D44" s="1228" t="s">
        <v>646</v>
      </c>
      <c r="E44" s="218" t="s">
        <v>371</v>
      </c>
      <c r="F44" s="1"/>
      <c r="H44" s="1437"/>
      <c r="I44" s="1438"/>
      <c r="J44" s="1438"/>
      <c r="K44" s="1438"/>
      <c r="L44" s="1438"/>
      <c r="M44" s="1438"/>
      <c r="N44" s="1438"/>
      <c r="O44" s="1438"/>
      <c r="P44" s="1439"/>
    </row>
    <row r="45" spans="2:16" ht="19.95" customHeight="1">
      <c r="B45" s="1329"/>
      <c r="C45" s="481" t="s">
        <v>191</v>
      </c>
      <c r="D45" s="1228" t="s">
        <v>646</v>
      </c>
      <c r="E45" s="309" t="s">
        <v>371</v>
      </c>
      <c r="F45" s="220"/>
      <c r="H45" s="1437"/>
      <c r="I45" s="1438"/>
      <c r="J45" s="1438"/>
      <c r="K45" s="1438"/>
      <c r="L45" s="1438"/>
      <c r="M45" s="1438"/>
      <c r="N45" s="1438"/>
      <c r="O45" s="1438"/>
      <c r="P45" s="1439"/>
    </row>
    <row r="46" spans="2:16" ht="19.95" customHeight="1">
      <c r="B46" s="1329"/>
      <c r="C46" s="481" t="s">
        <v>337</v>
      </c>
      <c r="D46" s="1228" t="s">
        <v>646</v>
      </c>
      <c r="E46" s="218" t="s">
        <v>371</v>
      </c>
      <c r="F46" s="1"/>
      <c r="H46" s="1437"/>
      <c r="I46" s="1438"/>
      <c r="J46" s="1438"/>
      <c r="K46" s="1438"/>
      <c r="L46" s="1438"/>
      <c r="M46" s="1438"/>
      <c r="N46" s="1438"/>
      <c r="O46" s="1438"/>
      <c r="P46" s="1439"/>
    </row>
    <row r="47" spans="2:16" ht="19.95" customHeight="1">
      <c r="B47" s="1329"/>
      <c r="C47" s="481" t="s">
        <v>192</v>
      </c>
      <c r="D47" s="1228" t="s">
        <v>646</v>
      </c>
      <c r="E47" s="309" t="s">
        <v>371</v>
      </c>
      <c r="F47" s="220"/>
      <c r="H47" s="1437"/>
      <c r="I47" s="1438"/>
      <c r="J47" s="1438"/>
      <c r="K47" s="1438"/>
      <c r="L47" s="1438"/>
      <c r="M47" s="1438"/>
      <c r="N47" s="1438"/>
      <c r="O47" s="1438"/>
      <c r="P47" s="1439"/>
    </row>
    <row r="48" spans="2:16" ht="19.95" customHeight="1">
      <c r="B48" s="1329"/>
      <c r="C48" s="481" t="s">
        <v>338</v>
      </c>
      <c r="D48" s="1228" t="s">
        <v>646</v>
      </c>
      <c r="E48" s="218" t="s">
        <v>371</v>
      </c>
      <c r="F48" s="1"/>
      <c r="H48" s="1437"/>
      <c r="I48" s="1438"/>
      <c r="J48" s="1438"/>
      <c r="K48" s="1438"/>
      <c r="L48" s="1438"/>
      <c r="M48" s="1438"/>
      <c r="N48" s="1438"/>
      <c r="O48" s="1438"/>
      <c r="P48" s="1439"/>
    </row>
    <row r="49" spans="2:16" ht="19.95" customHeight="1">
      <c r="B49" s="1329"/>
      <c r="C49" s="481" t="s">
        <v>193</v>
      </c>
      <c r="D49" s="1228" t="s">
        <v>646</v>
      </c>
      <c r="E49" s="309" t="s">
        <v>371</v>
      </c>
      <c r="F49" s="220"/>
      <c r="H49" s="1437"/>
      <c r="I49" s="1438"/>
      <c r="J49" s="1438"/>
      <c r="K49" s="1438"/>
      <c r="L49" s="1438"/>
      <c r="M49" s="1438"/>
      <c r="N49" s="1438"/>
      <c r="O49" s="1438"/>
      <c r="P49" s="1439"/>
    </row>
    <row r="50" spans="2:16" ht="19.95" customHeight="1">
      <c r="B50" s="1329"/>
      <c r="C50" s="481" t="s">
        <v>265</v>
      </c>
      <c r="D50" s="1228" t="s">
        <v>646</v>
      </c>
      <c r="E50" s="218" t="s">
        <v>371</v>
      </c>
      <c r="F50" s="1"/>
      <c r="H50" s="1437"/>
      <c r="I50" s="1438"/>
      <c r="J50" s="1438"/>
      <c r="K50" s="1438"/>
      <c r="L50" s="1438"/>
      <c r="M50" s="1438"/>
      <c r="N50" s="1438"/>
      <c r="O50" s="1438"/>
      <c r="P50" s="1439"/>
    </row>
    <row r="51" spans="2:16" ht="19.95" customHeight="1">
      <c r="B51" s="1329"/>
      <c r="C51" s="481" t="s">
        <v>339</v>
      </c>
      <c r="D51" s="1228" t="s">
        <v>646</v>
      </c>
      <c r="E51" s="309" t="s">
        <v>371</v>
      </c>
      <c r="F51" s="220"/>
      <c r="H51" s="1437"/>
      <c r="I51" s="1438"/>
      <c r="J51" s="1438"/>
      <c r="K51" s="1438"/>
      <c r="L51" s="1438"/>
      <c r="M51" s="1438"/>
      <c r="N51" s="1438"/>
      <c r="O51" s="1438"/>
      <c r="P51" s="1439"/>
    </row>
    <row r="52" spans="2:16" ht="19.95" customHeight="1">
      <c r="B52" s="1329"/>
      <c r="C52" s="481" t="s">
        <v>332</v>
      </c>
      <c r="D52" s="1228"/>
      <c r="E52" s="218" t="s">
        <v>371</v>
      </c>
      <c r="F52" s="1"/>
      <c r="H52" s="1437"/>
      <c r="I52" s="1438"/>
      <c r="J52" s="1438"/>
      <c r="K52" s="1438"/>
      <c r="L52" s="1438"/>
      <c r="M52" s="1438"/>
      <c r="N52" s="1438"/>
      <c r="O52" s="1438"/>
      <c r="P52" s="1439"/>
    </row>
    <row r="53" spans="2:16" ht="19.95" customHeight="1">
      <c r="B53" s="1329"/>
      <c r="C53" s="481" t="s">
        <v>333</v>
      </c>
      <c r="D53" s="1228"/>
      <c r="E53" s="309" t="s">
        <v>371</v>
      </c>
      <c r="F53" s="220"/>
      <c r="H53" s="1437"/>
      <c r="I53" s="1438"/>
      <c r="J53" s="1438"/>
      <c r="K53" s="1438"/>
      <c r="L53" s="1438"/>
      <c r="M53" s="1438"/>
      <c r="N53" s="1438"/>
      <c r="O53" s="1438"/>
      <c r="P53" s="1439"/>
    </row>
    <row r="54" spans="2:16" ht="19.95" customHeight="1" thickBot="1">
      <c r="B54" s="1349"/>
      <c r="C54" s="488" t="s">
        <v>194</v>
      </c>
      <c r="D54" s="1241"/>
      <c r="E54" s="364"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2026-06-17T07:57:14Z</dcterms:modified>
</cp:coreProperties>
</file>