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3 第3次提案書\"/>
    </mc:Choice>
  </mc:AlternateContent>
  <xr:revisionPtr revIDLastSave="0" documentId="13_ncr:1_{B45661BD-60B6-410E-8772-DD330EC265F7}" xr6:coauthVersionLast="47" xr6:coauthVersionMax="47" xr10:uidLastSave="{00000000-0000-0000-0000-000000000000}"/>
  <bookViews>
    <workbookView xWindow="28680" yWindow="-105" windowWidth="29040" windowHeight="15720" tabRatio="909" firstSheet="1" activeTab="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10月)" sheetId="105" r:id="rId21"/>
    <sheet name="１０月別カリキュラム(11月) " sheetId="154" r:id="rId22"/>
    <sheet name="１０月別カリキュラム(12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'１０月別カリキュラム(10月)'!$A$1:$AL$55</definedName>
    <definedName name="_xlnm.Print_Area" localSheetId="21">'１０月別カリキュラム(11月) '!$A$1:$AL$55</definedName>
    <definedName name="_xlnm.Print_Area" localSheetId="22">'１０月別カリキュラム(12月)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'１２オンライン環境等'!$A$1:$F$17</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9" i="105" l="1"/>
  <c r="D19" i="116"/>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M10" i="155" s="1"/>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 i="155" l="1"/>
  <c r="AK51" i="155"/>
  <c r="M9" i="155"/>
  <c r="Q10" i="156"/>
  <c r="Q12" i="156"/>
  <c r="M11" i="154"/>
  <c r="C57" i="156"/>
  <c r="AK56" i="155"/>
  <c r="AT10" i="155"/>
  <c r="AT9" i="155"/>
  <c r="AR9" i="155"/>
  <c r="A17" i="155"/>
  <c r="A18" i="155" s="1"/>
  <c r="AK50" i="155"/>
  <c r="AT10" i="154"/>
  <c r="AT9" i="154"/>
  <c r="AE1" i="154"/>
  <c r="AR9" i="154"/>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Y17" i="154"/>
  <c r="AK52" i="154"/>
  <c r="C55" i="154"/>
  <c r="AK49" i="154"/>
  <c r="I55" i="154"/>
  <c r="U55" i="154"/>
  <c r="AG55" i="154"/>
  <c r="AK53" i="154"/>
  <c r="U7" i="154" l="1"/>
  <c r="AL20" i="154"/>
  <c r="AE17" i="154"/>
  <c r="AF17" i="154" s="1"/>
  <c r="S17" i="154"/>
  <c r="S18" i="154" s="1"/>
  <c r="G17" i="154"/>
  <c r="H17" i="154" s="1"/>
  <c r="A16" i="154"/>
  <c r="AE17" i="155"/>
  <c r="AE16"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E18" i="155"/>
  <c r="AF17" i="155"/>
  <c r="AK55" i="155"/>
  <c r="M8" i="155"/>
  <c r="A19" i="155"/>
  <c r="B18" i="155"/>
  <c r="G18" i="154"/>
  <c r="AK55" i="154"/>
  <c r="M8" i="154"/>
  <c r="Y18" i="154"/>
  <c r="Z17" i="154"/>
  <c r="Y16" i="154"/>
  <c r="S16" i="154"/>
  <c r="A19" i="154"/>
  <c r="B18" i="154"/>
  <c r="T17" i="154" l="1"/>
  <c r="AE18" i="154"/>
  <c r="AE19" i="154" s="1"/>
  <c r="AE16" i="154"/>
  <c r="G16" i="155"/>
  <c r="H17" i="155"/>
  <c r="M16" i="154"/>
  <c r="M18" i="154"/>
  <c r="M19" i="154" s="1"/>
  <c r="G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G19" i="154"/>
  <c r="H18" i="154"/>
  <c r="Y19" i="154"/>
  <c r="Z18" i="154"/>
  <c r="AF18" i="154" l="1"/>
  <c r="N18" i="154"/>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T14" i="154"/>
  <c r="AT4" i="154"/>
  <c r="AR14" i="155"/>
  <c r="O11" i="155" s="1"/>
  <c r="AR3" i="155"/>
  <c r="AR2" i="155"/>
  <c r="U10" i="155" s="1"/>
  <c r="AR7" i="155"/>
  <c r="AT14" i="155"/>
  <c r="AT4" i="155"/>
  <c r="AT6" i="155" s="1"/>
  <c r="AU6" i="155" s="1"/>
  <c r="AR4" i="155"/>
  <c r="AT3" i="155"/>
  <c r="AK50" i="105"/>
  <c r="G238" i="148"/>
  <c r="F238" i="148"/>
  <c r="E238" i="148"/>
  <c r="AT6" i="154" l="1"/>
  <c r="AU6" i="154" s="1"/>
  <c r="AL35" i="155"/>
  <c r="AR6" i="155"/>
  <c r="O8" i="155" s="1"/>
  <c r="AL35" i="154"/>
  <c r="AR6" i="154"/>
  <c r="O8" i="154" s="1"/>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K35" i="86" l="1"/>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Q21" i="107"/>
  <c r="R20" i="107"/>
  <c r="I21" i="107"/>
  <c r="J20" i="107"/>
  <c r="Y21" i="107"/>
  <c r="Z20" i="107"/>
  <c r="A22" i="107"/>
  <c r="B21" i="107"/>
  <c r="C49" i="105"/>
  <c r="A16" i="105" l="1"/>
  <c r="AL22" i="105"/>
  <c r="AL21" i="105"/>
  <c r="AL20" i="105"/>
  <c r="U7" i="105"/>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AC16" i="122"/>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L18" i="105" l="1"/>
  <c r="AL17" i="105"/>
  <c r="AT19" i="107"/>
  <c r="AT26" i="107"/>
  <c r="AT23" i="107"/>
  <c r="E22" i="112"/>
  <c r="E12" i="20"/>
  <c r="AT6" i="105"/>
  <c r="AU6" i="105" s="1"/>
  <c r="AL35" i="105"/>
  <c r="AR6" i="105"/>
  <c r="O8" i="105" s="1"/>
  <c r="AC18" i="122"/>
  <c r="K10" i="122"/>
  <c r="F10" i="122"/>
  <c r="AT20" i="107"/>
  <c r="AT17" i="107"/>
  <c r="AT37" i="107"/>
  <c r="S13" i="107"/>
  <c r="AC20" i="122"/>
  <c r="AC19" i="122"/>
  <c r="BC12" i="107"/>
  <c r="S11" i="107" s="1"/>
  <c r="S4" i="156"/>
  <c r="AO4" i="156"/>
  <c r="AG4" i="155"/>
  <c r="O4" i="154"/>
  <c r="O4" i="155"/>
  <c r="AG4" i="154"/>
  <c r="E19" i="112"/>
  <c r="O10" i="122"/>
  <c r="P10" i="122"/>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S3" i="156" l="1"/>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<sst xmlns="http://schemas.openxmlformats.org/spreadsheetml/2006/main" count="3618" uniqueCount="1161">
  <si>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</si>
  <si>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</si>
  <si>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</si>
  <si>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</si>
  <si>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</si>
  <si>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</si>
  <si>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</si>
  <si>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</si>
  <si>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</si>
  <si>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</si>
  <si>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</si>
  <si>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</si>
  <si>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</si>
  <si>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</si>
  <si>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</si>
  <si>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</si>
  <si>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</si>
  <si>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</si>
  <si>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</si>
  <si>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</si>
  <si>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</si>
  <si>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</si>
  <si>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</si>
  <si>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</si>
  <si>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</si>
  <si>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</si>
  <si>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</si>
  <si>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</si>
  <si>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</si>
  <si>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</si>
  <si>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</si>
  <si>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</si>
  <si>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</si>
  <si>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</si>
  <si>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</si>
  <si>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</si>
  <si>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</si>
  <si>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</si>
  <si>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</si>
  <si>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</si>
  <si>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</si>
  <si>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</si>
  <si>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</si>
  <si>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</si>
  <si>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</si>
  <si>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</si>
  <si>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</si>
  <si>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</si>
  <si>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</si>
  <si>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</si>
  <si>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</si>
  <si>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</si>
  <si>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</si>
  <si>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</si>
  <si>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</si>
  <si>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</si>
  <si>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</si>
  <si>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</si>
  <si>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</si>
  <si>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</si>
  <si>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</si>
  <si>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</si>
  <si>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</si>
  <si>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</si>
  <si>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</si>
  <si>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</si>
  <si>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</si>
  <si>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</si>
  <si>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</si>
  <si>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</si>
  <si>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</si>
  <si>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</si>
  <si>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</si>
  <si>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</si>
  <si>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</si>
  <si>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</si>
  <si>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</si>
  <si>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</si>
  <si>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</si>
  <si>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</si>
  <si>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</si>
  <si>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</si>
  <si>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</si>
  <si>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</si>
  <si>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</si>
  <si>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</si>
  <si>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</si>
  <si>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</si>
  <si>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</si>
  <si>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</si>
  <si>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</si>
  <si>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</si>
  <si>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</si>
  <si>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</si>
  <si>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</si>
  <si>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</si>
  <si>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</si>
  <si>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</si>
  <si>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</si>
  <si>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</si>
  <si>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</si>
  <si>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</si>
  <si>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</si>
  <si>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</si>
  <si>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</si>
  <si>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</si>
  <si>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</si>
  <si>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</si>
  <si>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</si>
  <si>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</si>
  <si>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</si>
  <si>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</si>
  <si>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</si>
  <si>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</si>
  <si>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</si>
  <si>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</si>
  <si>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</si>
  <si>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</si>
  <si>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</si>
  <si>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</si>
  <si>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</si>
  <si>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</si>
  <si>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</si>
  <si>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</si>
  <si>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</si>
  <si>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</si>
  <si>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</si>
  <si>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</si>
  <si>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</si>
  <si>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</si>
  <si>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</si>
  <si>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</si>
  <si>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</si>
  <si>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</si>
  <si>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</si>
  <si>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</si>
  <si>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</si>
  <si>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</si>
  <si>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</si>
  <si>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</si>
  <si>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</si>
  <si>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</si>
  <si>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</si>
  <si>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</si>
  <si>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</si>
  <si>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</si>
  <si>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</si>
  <si>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</si>
  <si>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</si>
  <si>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</si>
  <si>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</si>
  <si>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</si>
  <si>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</si>
  <si>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</si>
  <si>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</si>
  <si>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</si>
  <si>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</si>
  <si>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</si>
  <si>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</si>
  <si>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</si>
  <si>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</si>
  <si>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</si>
  <si>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</si>
  <si>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</si>
  <si>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</si>
  <si>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</si>
  <si>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</si>
  <si>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</si>
  <si>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</si>
  <si>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</si>
  <si>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</si>
  <si>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</si>
  <si>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</si>
  <si>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</si>
  <si>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</si>
  <si>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</si>
  <si>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</si>
  <si>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</si>
  <si>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</si>
  <si>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</si>
  <si>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</si>
  <si>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</si>
  <si>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</si>
  <si>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</si>
  <si>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</si>
  <si>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</si>
  <si>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</si>
  <si>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</si>
  <si>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</si>
  <si>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</si>
  <si>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</si>
  <si>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</si>
  <si>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</si>
  <si>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</si>
  <si>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</si>
  <si>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</si>
  <si>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</si>
  <si>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</si>
  <si>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</si>
  <si>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</si>
  <si>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</si>
  <si>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</si>
  <si>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</si>
  <si>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</si>
  <si>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</si>
  <si>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</si>
  <si>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</si>
  <si>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</si>
  <si>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</si>
  <si>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</si>
  <si>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</si>
  <si>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</si>
  <si>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</si>
  <si>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</si>
  <si>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</si>
  <si>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</si>
  <si>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</si>
  <si>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</si>
  <si>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</si>
  <si>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</si>
  <si>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</si>
  <si>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</si>
  <si>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</si>
  <si>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</si>
  <si>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</si>
  <si>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</si>
  <si>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</si>
  <si>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</si>
  <si>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</si>
  <si>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</si>
  <si>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</si>
  <si>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</si>
  <si>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</si>
  <si>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</si>
  <si>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</si>
  <si>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</si>
  <si>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</si>
  <si>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</si>
  <si>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</si>
  <si>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</si>
  <si>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</si>
  <si>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</si>
  <si>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</si>
  <si>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</si>
  <si>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</si>
  <si>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</si>
  <si>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</si>
  <si>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</si>
  <si>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</si>
  <si>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</si>
  <si>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</si>
  <si>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</si>
  <si>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</si>
  <si>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</si>
  <si>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</si>
  <si>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</si>
  <si>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</si>
  <si>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</si>
  <si>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</si>
  <si>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</si>
  <si>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</si>
  <si>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</si>
  <si>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</si>
  <si>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</si>
  <si>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</si>
  <si>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</si>
  <si>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</si>
  <si>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</si>
  <si>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</si>
  <si>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</si>
  <si>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</si>
  <si>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</si>
  <si>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</si>
  <si>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</si>
  <si>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</si>
  <si>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</si>
  <si>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</si>
  <si>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</si>
  <si>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</si>
  <si>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</si>
  <si>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</si>
  <si>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</si>
  <si>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</si>
  <si>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</si>
  <si>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</si>
  <si>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</si>
  <si>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</si>
  <si>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</si>
  <si>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</si>
  <si>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</si>
  <si>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</si>
  <si>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</si>
  <si>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</si>
  <si>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</si>
  <si>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</si>
  <si>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</si>
  <si>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</si>
  <si>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</si>
  <si>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</si>
  <si>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</si>
  <si>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</si>
  <si>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</si>
  <si>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</si>
  <si>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</si>
  <si>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</si>
  <si>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</si>
  <si>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</si>
  <si>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</si>
  <si>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</si>
  <si>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</si>
  <si>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</si>
  <si>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</si>
  <si>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</si>
  <si>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</si>
  <si>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</si>
  <si>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</si>
  <si>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</si>
  <si>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</si>
  <si>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</si>
  <si>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</si>
  <si>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</si>
  <si>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</si>
  <si>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</si>
  <si>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</si>
  <si>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</si>
  <si>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</si>
  <si>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</si>
  <si>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</si>
  <si>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</si>
  <si>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</si>
  <si>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</si>
  <si>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</si>
  <si>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</si>
  <si>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</si>
  <si>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</si>
  <si>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</si>
  <si>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</si>
  <si>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</si>
  <si>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</si>
  <si>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</si>
  <si>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</si>
  <si>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</si>
  <si>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</si>
  <si>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</si>
  <si>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</si>
  <si>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</si>
  <si>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</si>
  <si>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</si>
  <si>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</si>
  <si>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</si>
  <si>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</si>
  <si>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</si>
  <si>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</si>
  <si>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</si>
  <si>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</si>
  <si>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</si>
  <si>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</si>
  <si>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</si>
  <si>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</si>
  <si>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</si>
  <si>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</si>
  <si>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</si>
  <si>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</si>
  <si>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</si>
  <si>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</si>
  <si>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</si>
  <si>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</si>
  <si>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</si>
  <si>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</si>
  <si>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</si>
  <si>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</si>
  <si>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</si>
  <si>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</si>
  <si>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</si>
  <si>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</si>
  <si>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</si>
  <si>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</si>
  <si>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</si>
  <si>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</si>
  <si>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</si>
  <si>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</si>
  <si>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</si>
  <si>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</si>
  <si>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</si>
  <si>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</si>
  <si>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</si>
  <si>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</si>
  <si>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</si>
  <si>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</si>
  <si>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</si>
  <si>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</si>
  <si>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</si>
  <si>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</si>
  <si>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</si>
  <si>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</si>
  <si>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</si>
  <si>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</si>
  <si>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</si>
  <si>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</si>
  <si>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</si>
  <si>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</si>
  <si>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</si>
  <si>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</si>
  <si>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</si>
  <si>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</si>
  <si>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</si>
  <si>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</si>
  <si>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</si>
  <si>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</si>
  <si>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</si>
  <si>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</si>
  <si>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</si>
  <si>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</si>
  <si>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</si>
  <si>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</si>
  <si>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</si>
  <si>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</si>
  <si>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</si>
  <si>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</si>
  <si>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</si>
  <si>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</si>
  <si>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</si>
  <si>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</si>
  <si>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</si>
  <si>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</si>
  <si>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</si>
  <si>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</si>
  <si>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</si>
  <si>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</si>
  <si>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</si>
  <si>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</si>
  <si>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</si>
  <si>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</si>
  <si>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</si>
  <si>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</si>
  <si>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</si>
  <si>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</si>
  <si>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</si>
  <si>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</si>
  <si>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</si>
  <si>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</si>
  <si>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</si>
  <si>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</si>
  <si>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</si>
  <si>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</si>
  <si>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</si>
  <si>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</si>
  <si>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</si>
  <si>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</si>
  <si>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</si>
  <si>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</si>
  <si>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</si>
  <si>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</si>
  <si>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</si>
  <si>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</si>
  <si>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</si>
  <si>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</si>
  <si>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</si>
  <si>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</si>
  <si>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</si>
  <si>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</si>
  <si>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</si>
  <si>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</si>
  <si>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</si>
  <si>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</si>
  <si>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</si>
  <si>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</si>
  <si>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</si>
  <si>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</si>
  <si>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</si>
  <si>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</si>
  <si>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</si>
  <si>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</si>
  <si>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</si>
  <si>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</si>
  <si>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</si>
  <si>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</si>
  <si>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</si>
  <si>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</si>
  <si>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</si>
  <si>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</si>
  <si>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</si>
  <si>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</si>
  <si>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</si>
  <si>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</si>
  <si>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</si>
  <si>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</si>
  <si>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</si>
  <si>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</si>
  <si>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</si>
  <si>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</si>
  <si>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</si>
  <si>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</si>
  <si>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</si>
  <si>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</si>
  <si>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</si>
  <si>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</si>
  <si>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</si>
  <si>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</si>
  <si>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</si>
  <si>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</si>
  <si>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</si>
  <si>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</si>
  <si>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</si>
  <si>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</si>
  <si>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</si>
  <si>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</si>
  <si>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</si>
  <si>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</si>
  <si>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</si>
  <si>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</si>
  <si>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</si>
  <si>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</si>
  <si>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</si>
  <si>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</si>
  <si>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</si>
  <si>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</si>
  <si>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</si>
  <si>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</si>
  <si>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</si>
  <si>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</si>
  <si>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</si>
  <si>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</si>
  <si>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</si>
  <si>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</si>
  <si>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</si>
  <si>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</si>
  <si>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</si>
  <si>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</si>
  <si>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</si>
  <si>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</si>
  <si>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</si>
  <si>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</si>
  <si>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</si>
  <si>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</si>
  <si>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</si>
  <si>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</si>
  <si>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</si>
  <si>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</si>
  <si>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</si>
  <si>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</si>
  <si>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</si>
  <si>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</si>
  <si>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</si>
  <si>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</si>
  <si>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</si>
  <si>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</si>
  <si>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</si>
  <si>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</si>
  <si>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</si>
  <si>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</si>
  <si>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</si>
  <si>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</si>
  <si>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</si>
  <si>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</si>
  <si>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</si>
  <si>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</si>
  <si>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</si>
  <si>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</si>
  <si>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</si>
  <si>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</si>
  <si>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</si>
  <si>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</si>
  <si>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</si>
  <si>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</si>
  <si>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</si>
  <si>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</si>
  <si>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</si>
  <si>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</si>
  <si>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</si>
  <si>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</si>
  <si>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</si>
  <si>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</si>
  <si>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</si>
  <si>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</si>
  <si>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</si>
  <si>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</si>
  <si>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</si>
  <si>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</si>
  <si>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</si>
  <si>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</si>
  <si>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</si>
  <si>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</si>
  <si>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</si>
  <si>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</si>
  <si>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</si>
  <si>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</si>
  <si>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</si>
  <si>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</si>
  <si>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</si>
  <si>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</si>
  <si>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</si>
  <si>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</si>
  <si>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</si>
  <si>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</si>
  <si>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</si>
  <si>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</si>
  <si>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</si>
  <si>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</si>
  <si>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</si>
  <si>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</si>
  <si>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</si>
  <si>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</si>
  <si>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</si>
  <si>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</si>
  <si>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</si>
  <si>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</si>
  <si>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</si>
  <si>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</si>
  <si>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</si>
  <si>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</si>
  <si>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</si>
  <si>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</si>
  <si>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</si>
  <si>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</si>
  <si>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</si>
  <si>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</si>
  <si>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</si>
  <si>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</si>
  <si>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</si>
  <si>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</si>
  <si>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</si>
  <si>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</si>
  <si>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</si>
  <si>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</si>
  <si>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</si>
  <si>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</si>
  <si>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</si>
  <si>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</si>
  <si>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</si>
  <si>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</si>
  <si>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</si>
  <si>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</si>
  <si>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</si>
  <si>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</si>
  <si>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</si>
  <si>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</si>
  <si>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</si>
  <si>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</si>
  <si>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</si>
  <si>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</si>
  <si>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</si>
  <si>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</si>
  <si>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</si>
  <si>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</si>
  <si>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</si>
  <si>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</si>
  <si>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</si>
  <si>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</si>
  <si>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</si>
  <si>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</si>
  <si>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</si>
  <si>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</si>
  <si>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</si>
  <si>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</si>
  <si>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</si>
  <si>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</si>
  <si>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</si>
  <si>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</si>
  <si>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</si>
  <si>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</si>
  <si>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</si>
  <si>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</si>
  <si>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</si>
  <si>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</si>
  <si>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</si>
  <si>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</si>
  <si>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</si>
  <si>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</si>
  <si>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</si>
  <si>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</si>
  <si>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</si>
  <si>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</si>
  <si>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</si>
  <si>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</si>
  <si>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</si>
  <si>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</si>
  <si>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</si>
  <si>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</si>
  <si>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</si>
  <si>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</si>
  <si>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</si>
  <si>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</si>
  <si>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</si>
  <si>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</si>
  <si>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</si>
  <si>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</si>
  <si>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</si>
  <si>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</si>
  <si>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</si>
  <si>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</si>
  <si>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</si>
  <si>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</si>
  <si>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</si>
  <si>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</si>
  <si>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</si>
  <si>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</si>
  <si>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</si>
  <si>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</si>
  <si>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</si>
  <si>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</si>
  <si>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</si>
  <si>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</si>
  <si>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</si>
  <si>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</si>
  <si>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</si>
  <si>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</si>
  <si>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</si>
  <si>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</si>
  <si>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</si>
  <si>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</si>
  <si>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</si>
  <si>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</si>
  <si>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</si>
  <si>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</si>
  <si>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</si>
  <si>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</si>
  <si>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</si>
  <si>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</si>
  <si>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</si>
  <si>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</si>
  <si>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</si>
  <si>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</si>
  <si>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</si>
  <si>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</si>
  <si>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</si>
  <si>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</si>
  <si>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</si>
  <si>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</si>
  <si>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</si>
  <si>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</si>
  <si>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</si>
  <si>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</si>
  <si>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</si>
  <si>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</si>
  <si>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</si>
  <si>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</si>
  <si>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</si>
  <si>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</si>
  <si>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</si>
  <si>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</si>
  <si>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</si>
  <si>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</si>
  <si>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</si>
  <si>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</si>
  <si>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</si>
  <si>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</si>
  <si>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</si>
  <si>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</si>
  <si>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</si>
  <si>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</si>
  <si>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</si>
  <si>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</si>
  <si>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</si>
  <si>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</si>
  <si>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</si>
  <si>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</si>
  <si>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</si>
  <si>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</si>
  <si>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</si>
  <si>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</si>
  <si>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</si>
  <si>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</si>
  <si>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</si>
  <si>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</si>
  <si>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</si>
  <si>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</si>
  <si>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</si>
  <si>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</si>
  <si>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</si>
  <si>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</si>
  <si>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</si>
  <si>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</si>
  <si>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</si>
  <si>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</si>
  <si>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</si>
  <si>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</si>
  <si>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</si>
  <si>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</si>
  <si>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</si>
  <si>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</si>
  <si>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</si>
  <si>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</si>
  <si>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</si>
  <si>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</si>
  <si>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</si>
  <si>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</si>
  <si>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</si>
  <si>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</si>
  <si>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</si>
  <si>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</si>
  <si>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</si>
  <si>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</si>
  <si>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</si>
  <si>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</si>
  <si>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</si>
  <si>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</si>
  <si>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</si>
  <si>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</si>
  <si>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</si>
  <si>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</si>
  <si>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</si>
  <si>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</si>
  <si>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</si>
  <si>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</si>
  <si>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</si>
  <si>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</si>
  <si>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</si>
  <si>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</si>
  <si>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</si>
  <si>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</si>
  <si>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</si>
  <si>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</si>
  <si>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</si>
  <si>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</si>
  <si>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</si>
  <si>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</si>
  <si>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</si>
  <si>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</si>
  <si>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</si>
  <si>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</si>
  <si>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</si>
  <si>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</si>
  <si>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</si>
  <si>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</si>
  <si>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</si>
  <si>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</si>
  <si>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</si>
  <si>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</si>
  <si>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</si>
  <si>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</si>
  <si>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</si>
  <si>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</si>
  <si>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</si>
  <si>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</si>
  <si>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</si>
  <si>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</si>
  <si>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</si>
  <si>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</si>
  <si>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</si>
  <si>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</si>
  <si>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</si>
  <si>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</si>
  <si>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</si>
  <si>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</si>
  <si>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</si>
  <si>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</si>
  <si>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</si>
  <si>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</si>
  <si>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</si>
  <si>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</si>
  <si>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</si>
  <si>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</si>
  <si>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</si>
  <si>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</si>
  <si>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</si>
  <si>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</si>
  <si>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</si>
  <si>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</si>
  <si>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</si>
  <si>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</si>
  <si>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</si>
  <si>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</si>
  <si>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</si>
  <si>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</si>
  <si>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</si>
  <si>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</si>
  <si>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</si>
  <si>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</si>
  <si>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</si>
  <si>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</si>
  <si>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</si>
  <si>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</si>
  <si>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</si>
  <si>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</si>
  <si>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</si>
  <si>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</si>
  <si>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</si>
  <si>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</si>
  <si>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</si>
  <si>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</si>
  <si>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</si>
  <si>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</si>
  <si>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</si>
  <si>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</si>
  <si>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</si>
  <si>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</si>
  <si>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</si>
  <si>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</si>
  <si>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</si>
  <si>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</si>
  <si>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</si>
  <si>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</si>
  <si>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</si>
  <si>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</si>
  <si>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</si>
  <si>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</si>
  <si>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</si>
  <si>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</si>
  <si>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</si>
  <si>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</si>
  <si>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</si>
  <si>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</si>
  <si>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</si>
  <si>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</si>
  <si>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</si>
  <si>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</si>
  <si>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</si>
  <si>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</si>
  <si>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</si>
  <si>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</si>
  <si>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</si>
  <si>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</si>
  <si>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</si>
  <si>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</si>
  <si>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</si>
  <si>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</si>
  <si>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</si>
  <si>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</si>
  <si>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</si>
  <si>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</si>
  <si>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</si>
  <si>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</si>
  <si>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</si>
  <si>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</si>
  <si>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</si>
  <si>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</si>
  <si>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</si>
  <si>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</si>
  <si>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</si>
  <si>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</si>
  <si>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</si>
  <si>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</si>
  <si>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</si>
  <si>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</si>
  <si>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</si>
  <si>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</si>
  <si>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</si>
  <si>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</si>
  <si>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</si>
  <si>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</si>
  <si>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</si>
  <si>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</si>
  <si>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</si>
  <si>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</si>
  <si>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</si>
  <si>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</si>
  <si>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</si>
  <si>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</si>
  <si>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</si>
  <si>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</si>
  <si>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</si>
  <si>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</si>
  <si>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</si>
  <si>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</si>
  <si>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</si>
  <si>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</si>
  <si>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</si>
  <si>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</si>
  <si>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</si>
  <si>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</si>
  <si>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</si>
  <si>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</si>
  <si>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</si>
  <si>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</si>
  <si>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</si>
  <si>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</si>
  <si>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</si>
  <si>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</si>
  <si>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</si>
  <si>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</si>
  <si>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</si>
  <si>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</si>
  <si>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</si>
  <si>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</si>
  <si>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</si>
  <si>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</si>
  <si>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</si>
  <si>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</si>
  <si>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</si>
  <si>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</si>
  <si>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</si>
  <si>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</si>
  <si>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</si>
  <si>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</si>
  <si>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</si>
  <si>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</si>
  <si>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</si>
  <si>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</si>
  <si>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</si>
  <si>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</si>
  <si>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</si>
  <si>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</si>
  <si>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</si>
  <si>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</si>
  <si>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</si>
  <si>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</si>
  <si>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</si>
  <si>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</si>
  <si>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</si>
  <si>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</si>
  <si>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</si>
  <si>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</si>
  <si>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</si>
  <si>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</si>
  <si>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</si>
  <si>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</si>
  <si>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</si>
  <si>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</si>
  <si>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</si>
  <si>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</si>
  <si>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</si>
  <si>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</si>
  <si>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</si>
  <si>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</si>
  <si>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</si>
  <si>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</si>
  <si>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</si>
  <si>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</si>
  <si>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</si>
  <si>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</si>
  <si>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</si>
  <si>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</si>
  <si>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</si>
  <si>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</si>
  <si>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</si>
  <si>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</si>
  <si>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</si>
  <si>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</si>
  <si>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</si>
  <si>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</si>
  <si>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</si>
  <si>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</si>
  <si>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</si>
  <si>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</si>
  <si>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</si>
  <si>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</si>
  <si>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</si>
  <si>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</si>
  <si>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</si>
  <si>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</si>
  <si>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</si>
  <si>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</si>
  <si>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</si>
  <si>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</si>
  <si>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</si>
  <si>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</si>
  <si>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</si>
  <si>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</si>
  <si>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</si>
  <si>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</si>
  <si>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</si>
  <si>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</si>
  <si>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</si>
  <si>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</si>
  <si>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</si>
  <si>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</si>
  <si>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</si>
  <si>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</si>
  <si>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</si>
  <si>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</si>
  <si>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</si>
  <si>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</si>
  <si>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</si>
  <si>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</si>
  <si>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</si>
  <si>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</si>
  <si>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</si>
  <si>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</si>
  <si>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</si>
  <si>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</si>
  <si>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</si>
  <si>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</si>
  <si>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</si>
  <si>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</si>
  <si>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</si>
  <si>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</si>
  <si>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</si>
  <si>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</si>
  <si>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</si>
  <si>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</si>
  <si>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</si>
  <si>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</si>
  <si>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</si>
  <si>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</si>
  <si>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</si>
  <si>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</si>
  <si>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</si>
  <si>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</si>
  <si>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</si>
  <si>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</si>
  <si>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</si>
  <si>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</si>
  <si>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</si>
  <si>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</si>
  <si>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</si>
  <si>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</si>
  <si>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</si>
  <si>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</si>
  <si>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</si>
  <si>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</si>
  <si>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</si>
  <si>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</si>
  <si>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</si>
  <si>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</si>
  <si>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</si>
  <si>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</si>
  <si>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</si>
  <si>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</si>
  <si>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</si>
  <si>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</si>
  <si>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</si>
  <si>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</si>
  <si>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</si>
  <si>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</si>
  <si>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</si>
  <si>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</si>
  <si>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</si>
  <si>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</si>
  <si>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</si>
  <si>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</si>
  <si>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</si>
  <si>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</si>
  <si>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</si>
  <si>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</si>
  <si>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開講時期
（令和5年4月以降）</t>
    <rPh sb="0" eb="2">
      <t>カイコウ</t>
    </rPh>
    <rPh sb="2" eb="4">
      <t>ジキ</t>
    </rPh>
    <rPh sb="6" eb="8">
      <t>レイワ</t>
    </rPh>
    <rPh sb="9" eb="10">
      <t>ネン</t>
    </rPh>
    <rPh sb="11" eb="14">
      <t>ガツイコウ</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</si>
  <si>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</si>
  <si>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</si>
  <si>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</si>
  <si>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</si>
  <si>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</si>
  <si>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</si>
  <si>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</si>
  <si>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</si>
  <si>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</si>
  <si>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</si>
  <si>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</si>
  <si>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</si>
  <si>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</si>
  <si>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</si>
  <si>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</si>
  <si>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</si>
  <si>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</si>
  <si>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</si>
  <si>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</si>
  <si>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</si>
  <si>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</si>
  <si>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</si>
  <si>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</si>
  <si>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金</t>
  </si>
  <si>
    <t>土</t>
  </si>
  <si>
    <t>日</t>
  </si>
  <si>
    <t>月</t>
  </si>
  <si>
    <t>木</t>
  </si>
  <si>
    <t>火</t>
  </si>
  <si>
    <t>水</t>
  </si>
  <si>
    <t>令　和　８　年　度　実　績</t>
    <rPh sb="0" eb="1">
      <t>レイ</t>
    </rPh>
    <rPh sb="2" eb="3">
      <t>ワ</t>
    </rPh>
    <rPh sb="6" eb="7">
      <t>トシ</t>
    </rPh>
    <rPh sb="8" eb="9">
      <t>ド</t>
    </rPh>
    <rPh sb="10" eb="11">
      <t>ジツ</t>
    </rPh>
    <rPh sb="12" eb="13">
      <t>セキ</t>
    </rPh>
    <phoneticPr fontId="2"/>
  </si>
  <si>
    <t>令和６年度（合計値、平均値）</t>
  </si>
  <si>
    <t>令和７年度（合計値、平均値）</t>
  </si>
  <si>
    <t>令和８年度（合計値、平均値）</t>
  </si>
  <si>
    <t>１人あたり　１か月上限53,000円（外税）
ウクライナ避難民向け職業訓練は１人あたり　１か月上限93,000円（外税）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</si>
</sst>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178" xfId="0" applyBorder="1" applyAlignment="1">
      <alignment horizontal="left" vertical="center" wrapText="1"/>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3" fillId="0" borderId="77" xfId="0" applyFont="1" applyBorder="1" applyAlignment="1">
      <alignment horizontal="center" vertical="center"/>
    </xf>
    <xf numFmtId="0" fontId="11" fillId="0" borderId="23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36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218" xfId="0" applyFont="1" applyBorder="1" applyAlignment="1">
      <alignment horizontal="center" vertical="center" wrapText="1"/>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163" xfId="0" applyFont="1" applyBorder="1" applyAlignment="1">
      <alignment horizontal="center" vertical="center"/>
    </xf>
    <xf numFmtId="0" fontId="13" fillId="0" borderId="231" xfId="0" applyFont="1" applyBorder="1" applyAlignment="1">
      <alignment horizontal="center" vertical="center"/>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231" xfId="0" applyFont="1" applyBorder="1" applyAlignment="1">
      <alignment horizontal="left" vertical="center" wrapText="1"/>
    </xf>
    <xf numFmtId="0" fontId="5" fillId="0" borderId="0" xfId="0" applyFont="1" applyAlignment="1">
      <alignment horizontal="center" vertical="center"/>
    </xf>
    <xf numFmtId="0" fontId="11" fillId="0" borderId="0" xfId="0" applyFont="1" applyAlignment="1">
      <alignment horizontal="center" vertical="center"/>
    </xf>
    <xf numFmtId="0" fontId="11" fillId="0" borderId="77" xfId="0" applyFont="1" applyBorder="1" applyAlignment="1">
      <alignment horizontal="center" vertical="center" shrinkToFit="1"/>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79"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47"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351" xfId="0"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41" xfId="0" applyBorder="1" applyAlignment="1">
      <alignment horizontal="left" vertical="center"/>
    </xf>
    <xf numFmtId="0" fontId="0" fillId="0" borderId="172"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68"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272"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41" xfId="0" applyBorder="1" applyAlignment="1">
      <alignment horizontal="center" vertical="center" wrapText="1"/>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394"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0" xfId="2" applyFont="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0" fillId="12" borderId="446"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0" fontId="5" fillId="0" borderId="0" xfId="0" applyFont="1" applyAlignment="1">
      <alignment horizontal="left" vertical="center" shrinkToFit="1"/>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8" fillId="0" borderId="0" xfId="2" applyFont="1" applyAlignment="1">
      <alignment horizontal="center" vertical="center" shrinkToFit="1"/>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2" borderId="330" xfId="2" applyFill="1"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0" fontId="1" fillId="0" borderId="0" xfId="2" applyAlignment="1">
      <alignment horizontal="center" vertical="center" shrinkToFit="1"/>
    </xf>
    <xf numFmtId="0" fontId="1" fillId="0" borderId="0" xfId="2"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0" borderId="324" xfId="2" applyBorder="1" applyAlignment="1">
      <alignment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1" fillId="12" borderId="94" xfId="2" applyFill="1" applyBorder="1" applyAlignment="1">
      <alignment vertical="center" shrinkToFit="1"/>
    </xf>
    <xf numFmtId="0" fontId="0" fillId="12" borderId="289" xfId="2" applyFont="1" applyFill="1" applyBorder="1" applyAlignment="1">
      <alignment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306" xfId="2" applyFont="1" applyFill="1" applyBorder="1"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1" borderId="10" xfId="0" applyFill="1" applyBorder="1" applyAlignment="1">
      <alignment horizontal="left" vertical="center"/>
    </xf>
    <xf numFmtId="0" fontId="0" fillId="11" borderId="0" xfId="0" applyFill="1" applyAlignment="1">
      <alignment horizontal="left" vertical="center"/>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0" xfId="0" applyFill="1" applyAlignment="1">
      <alignment horizontal="center" vertical="center"/>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GS36" sqref="GS36"/>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0"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2" t="s">
        <v>840</v>
      </c>
      <c r="AR1" s="130" t="s">
        <v>841</v>
      </c>
      <c r="AS1" s="130"/>
      <c r="AT1" s="130"/>
      <c r="AU1" s="130"/>
      <c r="AV1" s="130"/>
      <c r="AW1" s="130"/>
      <c r="AX1" s="130" t="s">
        <v>26</v>
      </c>
      <c r="AY1" s="130" t="s">
        <v>888</v>
      </c>
      <c r="AZ1" s="130" t="s">
        <v>843</v>
      </c>
      <c r="BA1" s="130" t="s">
        <v>844</v>
      </c>
      <c r="BB1" s="130" t="s">
        <v>845</v>
      </c>
      <c r="BC1" s="130" t="s">
        <v>846</v>
      </c>
      <c r="BD1" s="130" t="s">
        <v>847</v>
      </c>
      <c r="BE1" s="130" t="s">
        <v>1134</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1054</v>
      </c>
      <c r="DH1" s="130" t="s">
        <v>894</v>
      </c>
      <c r="DI1" s="130" t="s">
        <v>895</v>
      </c>
      <c r="DJ1" s="130" t="s">
        <v>1109</v>
      </c>
      <c r="DK1" s="130" t="s">
        <v>1110</v>
      </c>
      <c r="DL1" s="130" t="s">
        <v>896</v>
      </c>
      <c r="DM1" s="130" t="s">
        <v>1133</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1053</v>
      </c>
      <c r="GX1" s="130" t="s">
        <v>964</v>
      </c>
      <c r="GY1" s="971" t="s">
        <v>1116</v>
      </c>
      <c r="GZ1" s="971" t="s">
        <v>1117</v>
      </c>
      <c r="HA1" s="971" t="s">
        <v>1118</v>
      </c>
      <c r="HB1" s="130" t="s">
        <v>25</v>
      </c>
      <c r="HC1" s="130" t="s">
        <v>624</v>
      </c>
      <c r="HD1" s="130" t="s">
        <v>967</v>
      </c>
      <c r="HE1" s="130" t="s">
        <v>968</v>
      </c>
      <c r="HF1" s="130" t="s">
        <v>969</v>
      </c>
      <c r="HG1" s="130" t="s">
        <v>970</v>
      </c>
      <c r="HH1" s="130" t="s">
        <v>971</v>
      </c>
      <c r="HI1" s="130"/>
      <c r="HJ1" s="130"/>
      <c r="HK1" s="130" t="s">
        <v>1059</v>
      </c>
      <c r="HL1" s="130" t="s">
        <v>1059</v>
      </c>
      <c r="HM1" s="130" t="s">
        <v>1059</v>
      </c>
      <c r="HN1" s="130" t="s">
        <v>1059</v>
      </c>
      <c r="HO1" s="130" t="s">
        <v>1059</v>
      </c>
      <c r="HP1" s="130" t="s">
        <v>972</v>
      </c>
      <c r="HQ1" s="130" t="s">
        <v>973</v>
      </c>
      <c r="HR1" s="130" t="s">
        <v>974</v>
      </c>
      <c r="HS1" s="130" t="s">
        <v>304</v>
      </c>
      <c r="HT1" s="130" t="s">
        <v>305</v>
      </c>
      <c r="HU1" s="130" t="s">
        <v>300</v>
      </c>
      <c r="HV1" s="130" t="s">
        <v>301</v>
      </c>
      <c r="HW1" s="130" t="s">
        <v>1094</v>
      </c>
      <c r="HX1" s="130" t="s">
        <v>1095</v>
      </c>
      <c r="HY1" t="s">
        <v>315</v>
      </c>
      <c r="HZ1" t="s">
        <v>975</v>
      </c>
    </row>
    <row r="2" spans="1:234">
      <c r="A2" s="980"/>
      <c r="B2" s="130">
        <f>I21</f>
        <v>24</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2"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育児等両立応援訓練（短時間訓練）（４箇月）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
      </c>
      <c r="ES2" s="130" t="str">
        <f>I168</f>
        <v/>
      </c>
      <c r="ET2" s="130" t="str">
        <f>I169</f>
        <v/>
      </c>
      <c r="EU2" s="130" t="str">
        <f>I170</f>
        <v>対象外</v>
      </c>
      <c r="EV2" s="130" t="str">
        <f>I171</f>
        <v>対象外</v>
      </c>
      <c r="EW2" s="130" t="str">
        <f>I172</f>
        <v>対象外</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2" t="str">
        <f>I236</f>
        <v/>
      </c>
      <c r="HJ2" s="130" t="str">
        <f>I237</f>
        <v/>
      </c>
      <c r="HK2" s="972" t="str">
        <f>I238</f>
        <v/>
      </c>
      <c r="HL2" s="972" t="str">
        <f>I239</f>
        <v/>
      </c>
      <c r="HM2" s="972" t="str">
        <f>I240</f>
        <v/>
      </c>
      <c r="HN2" s="972" t="str">
        <f>I241</f>
        <v/>
      </c>
      <c r="HO2" s="972"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2"/>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0"/>
      <c r="B4" s="130"/>
      <c r="C4" s="130"/>
      <c r="D4" s="130"/>
      <c r="E4" s="130"/>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c r="AJ4" s="971"/>
      <c r="AK4" s="971"/>
      <c r="AL4" s="971"/>
      <c r="AM4" s="971"/>
      <c r="AN4" s="971"/>
      <c r="AO4" s="971"/>
      <c r="AP4" s="971"/>
      <c r="AQ4" s="973"/>
      <c r="AR4" s="971"/>
      <c r="AS4" s="971"/>
      <c r="AT4" s="971"/>
      <c r="AU4" s="971"/>
      <c r="AV4" s="971"/>
      <c r="AW4" s="971"/>
      <c r="AX4" s="971"/>
      <c r="AY4" s="971"/>
      <c r="AZ4" s="971"/>
      <c r="BA4" s="971"/>
      <c r="BB4" s="971"/>
      <c r="BC4" s="971"/>
      <c r="BD4" s="971"/>
      <c r="BE4" s="971"/>
      <c r="BF4" s="971"/>
      <c r="BG4" s="971"/>
      <c r="BH4" s="971"/>
      <c r="BI4" s="971"/>
      <c r="BJ4" s="971"/>
      <c r="BK4" s="971"/>
      <c r="BL4" s="971"/>
      <c r="BM4" s="971"/>
      <c r="BN4" s="971"/>
      <c r="BO4" s="971"/>
      <c r="BP4" s="971"/>
      <c r="BQ4" s="971"/>
      <c r="BR4" s="971"/>
      <c r="BS4" s="971"/>
      <c r="BT4" s="971"/>
      <c r="BU4" s="971"/>
      <c r="BV4" s="971"/>
      <c r="BW4" s="971"/>
      <c r="BX4" s="971"/>
      <c r="BY4" s="971"/>
      <c r="BZ4" s="971"/>
      <c r="CA4" s="971"/>
      <c r="CB4" s="971"/>
      <c r="CC4" s="971"/>
      <c r="CD4" s="971"/>
      <c r="CE4" s="971"/>
      <c r="CF4" s="971"/>
      <c r="CG4" s="971"/>
      <c r="CH4" s="971"/>
      <c r="CI4" s="971"/>
      <c r="CJ4" s="971"/>
      <c r="CK4" s="971"/>
      <c r="CL4" s="971"/>
      <c r="CM4" s="971"/>
      <c r="CN4" s="971"/>
      <c r="CO4" s="971"/>
      <c r="CP4" s="971"/>
      <c r="CQ4" s="971"/>
      <c r="CR4" s="971"/>
      <c r="CS4" s="971"/>
      <c r="CT4" s="971"/>
      <c r="CU4" s="971"/>
      <c r="CV4" s="971"/>
      <c r="CW4" s="971"/>
      <c r="CX4" s="971"/>
      <c r="CY4" s="971"/>
      <c r="CZ4" s="971"/>
      <c r="DA4" s="971"/>
      <c r="DB4" s="971"/>
      <c r="DC4" s="971"/>
      <c r="DD4" s="971"/>
      <c r="DE4" s="971"/>
      <c r="DF4" s="971"/>
      <c r="DG4" s="971"/>
      <c r="DH4" s="971"/>
      <c r="DI4" s="971"/>
      <c r="DJ4" s="971"/>
      <c r="DK4" s="971"/>
      <c r="DL4" s="971"/>
      <c r="DM4" s="971"/>
      <c r="DN4" s="971"/>
      <c r="DO4" s="971"/>
      <c r="DP4" s="971"/>
      <c r="DQ4" s="971"/>
      <c r="DR4" s="971"/>
      <c r="DS4" s="971"/>
      <c r="DT4" s="971"/>
      <c r="DU4" s="971"/>
      <c r="DV4" s="971"/>
      <c r="DW4" s="971"/>
      <c r="DX4" s="971"/>
      <c r="DY4" s="971"/>
      <c r="DZ4" s="971"/>
      <c r="EA4" s="971"/>
      <c r="EB4" s="971"/>
      <c r="EC4" s="971"/>
      <c r="ED4" s="971"/>
      <c r="EE4" s="971"/>
      <c r="EF4" s="971"/>
      <c r="EG4" s="971"/>
      <c r="EH4" s="971"/>
      <c r="EI4" s="971"/>
      <c r="EJ4" s="971"/>
      <c r="EK4" s="971"/>
      <c r="EL4" s="971"/>
      <c r="EM4" s="971"/>
      <c r="EN4" s="971"/>
      <c r="EO4" s="971"/>
      <c r="EP4" s="971"/>
      <c r="EQ4" s="971"/>
      <c r="ER4" s="971"/>
      <c r="ES4" s="971"/>
      <c r="ET4" s="971"/>
      <c r="EU4" s="971"/>
      <c r="EV4" s="971"/>
      <c r="EW4" s="971"/>
      <c r="EX4" s="971"/>
      <c r="EY4" s="971"/>
      <c r="EZ4" s="971"/>
      <c r="FA4" s="971"/>
      <c r="FB4" s="971"/>
      <c r="FC4" s="971"/>
      <c r="FD4" s="971"/>
      <c r="FE4" s="971"/>
      <c r="FF4" s="971"/>
      <c r="FG4" s="971"/>
      <c r="FH4" s="971"/>
      <c r="FI4" s="971"/>
      <c r="FJ4" s="971"/>
      <c r="FK4" s="971"/>
      <c r="FL4" s="971"/>
      <c r="FM4" s="971"/>
      <c r="FN4" s="971"/>
      <c r="FO4" s="971"/>
      <c r="FP4" s="971"/>
      <c r="FQ4" s="971"/>
      <c r="FR4" s="971"/>
      <c r="FS4" s="971"/>
      <c r="FT4" s="971"/>
      <c r="FU4" s="971"/>
      <c r="FV4" s="971"/>
      <c r="FW4" s="971"/>
      <c r="FX4" s="971"/>
      <c r="FY4" s="971"/>
      <c r="FZ4" s="971"/>
      <c r="GA4" s="971"/>
      <c r="GB4" s="971"/>
      <c r="GC4" s="971"/>
      <c r="GD4" s="971"/>
      <c r="GE4" s="971"/>
      <c r="GF4" s="971"/>
      <c r="GG4" s="971"/>
      <c r="GH4" s="971"/>
      <c r="GI4" s="971"/>
      <c r="GJ4" s="971"/>
      <c r="GK4" s="971"/>
      <c r="GL4" s="971"/>
      <c r="GM4" s="971"/>
      <c r="GN4" s="971"/>
      <c r="GO4" s="971"/>
      <c r="GP4" s="971"/>
      <c r="GQ4" s="971"/>
      <c r="GR4" s="971"/>
      <c r="GS4" s="971"/>
      <c r="GT4" s="971"/>
      <c r="GU4" s="971"/>
      <c r="GV4" s="971"/>
      <c r="GW4" s="971"/>
      <c r="GX4" s="971"/>
      <c r="GY4" s="971"/>
      <c r="GZ4" s="971"/>
      <c r="HA4" s="971"/>
      <c r="HB4" s="971"/>
      <c r="HC4" s="971"/>
      <c r="HD4" s="971"/>
      <c r="HE4" s="971"/>
      <c r="HF4" s="971"/>
      <c r="HG4" s="971"/>
      <c r="HH4" s="971"/>
      <c r="HI4" s="971"/>
      <c r="HJ4" s="971"/>
      <c r="HK4" s="971"/>
      <c r="HL4" s="971"/>
      <c r="HM4" s="971"/>
      <c r="HN4" s="971"/>
      <c r="HO4" s="971"/>
      <c r="HP4" s="971"/>
      <c r="HQ4" s="971"/>
      <c r="HR4" s="971"/>
      <c r="HS4" s="971"/>
      <c r="HT4" s="971"/>
      <c r="HU4" s="971"/>
      <c r="HV4" s="971"/>
      <c r="HW4" s="971"/>
      <c r="HX4" s="971"/>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育児等両立応援訓練（短時間訓練）（４箇月）</v>
      </c>
      <c r="E11" s="926"/>
      <c r="F11" t="s">
        <v>770</v>
      </c>
    </row>
    <row r="12" spans="1:234" ht="13.8" thickBot="1">
      <c r="A12" t="s">
        <v>779</v>
      </c>
      <c r="E12" s="927"/>
      <c r="F12" t="s">
        <v>772</v>
      </c>
    </row>
    <row r="13" spans="1:234" ht="13.8" thickBot="1">
      <c r="A13" s="945" t="str">
        <f>VLOOKUP($A$11,祝日!$K$3:$Z$25,15,FALSE)</f>
        <v>育</v>
      </c>
      <c r="E13" s="928"/>
    </row>
    <row r="14" spans="1:234" ht="13.8" thickBot="1">
      <c r="A14" t="s">
        <v>766</v>
      </c>
      <c r="E14" s="929"/>
    </row>
    <row r="15" spans="1:234" ht="13.8" thickBot="1">
      <c r="A15" s="945">
        <f>VLOOKUP($A$11,祝日!$K$3:$Z$25,14,FALSE)</f>
        <v>24</v>
      </c>
      <c r="E15" s="930"/>
    </row>
    <row r="18" spans="1:12" ht="13.8" thickBot="1"/>
    <row r="19" spans="1:12" ht="13.8" thickBot="1">
      <c r="A19" s="563" t="s">
        <v>642</v>
      </c>
      <c r="B19" s="564" t="s">
        <v>744</v>
      </c>
      <c r="C19" s="564" t="s">
        <v>643</v>
      </c>
      <c r="D19" s="229" t="s">
        <v>644</v>
      </c>
      <c r="E19" s="563" t="s">
        <v>745</v>
      </c>
      <c r="F19" s="564" t="s">
        <v>292</v>
      </c>
      <c r="G19" s="229" t="s">
        <v>609</v>
      </c>
      <c r="I19" s="1261" t="s">
        <v>768</v>
      </c>
      <c r="J19" s="1262"/>
      <c r="K19" s="1263"/>
      <c r="L19" t="s">
        <v>773</v>
      </c>
    </row>
    <row r="20" spans="1:12" ht="13.8" thickBot="1">
      <c r="A20" s="563" t="s">
        <v>778</v>
      </c>
      <c r="B20" s="564" t="s">
        <v>976</v>
      </c>
      <c r="C20" s="564"/>
      <c r="D20" s="229" t="s">
        <v>977</v>
      </c>
      <c r="E20" s="975"/>
      <c r="F20" s="974"/>
      <c r="G20" s="976"/>
      <c r="I20" s="977"/>
      <c r="J20" s="978"/>
      <c r="K20" s="979"/>
      <c r="L20" t="s">
        <v>774</v>
      </c>
    </row>
    <row r="21" spans="1:12" ht="13.8" thickBot="1">
      <c r="A21" s="563"/>
      <c r="B21" s="564" t="s">
        <v>766</v>
      </c>
      <c r="C21" s="564"/>
      <c r="D21" s="229" t="s">
        <v>956</v>
      </c>
      <c r="E21" s="563">
        <f t="shared" ref="E21:G21" si="0">IF($A15="","",$A15)</f>
        <v>24</v>
      </c>
      <c r="F21" s="564">
        <f t="shared" si="0"/>
        <v>24</v>
      </c>
      <c r="G21" s="229">
        <f t="shared" si="0"/>
        <v>24</v>
      </c>
      <c r="I21" s="943">
        <f>IF($A$13="デュ",$F21,$E21)</f>
        <v>24</v>
      </c>
      <c r="J21" s="1"/>
      <c r="K21" s="944"/>
      <c r="L21" t="s">
        <v>774</v>
      </c>
    </row>
    <row r="22" spans="1:12">
      <c r="A22" s="491" t="s">
        <v>978</v>
      </c>
      <c r="B22" t="s">
        <v>648</v>
      </c>
      <c r="D22" s="78" t="s">
        <v>805</v>
      </c>
      <c r="E22" s="1183" t="str">
        <f>IF(受託決定後記載シート!$D15="","",受託決定後記載シート!$D15)</f>
        <v/>
      </c>
      <c r="F22" t="str">
        <f>IF(受託決定後記載シート!$D15="","",受託決定後記載シート!$D15)</f>
        <v/>
      </c>
      <c r="G22" s="78" t="str">
        <f>IF(受託決定後記載シート!$D15="","",受託決定後記載シート!$D15)</f>
        <v/>
      </c>
      <c r="I22" s="940" t="str">
        <f>IF($A$13="デュ",$F22,$E22)</f>
        <v/>
      </c>
      <c r="J22" s="941"/>
      <c r="K22" s="942"/>
      <c r="L22" t="s">
        <v>774</v>
      </c>
    </row>
    <row r="23" spans="1:12">
      <c r="A23" s="491"/>
      <c r="B23" t="s">
        <v>649</v>
      </c>
      <c r="D23" s="78" t="s">
        <v>806</v>
      </c>
      <c r="E23" s="491" t="str">
        <f>IF(受託決定後記載シート!$D16="","",受託決定後記載シート!$D16)</f>
        <v/>
      </c>
      <c r="F23" t="str">
        <f>IF(受託決定後記載シート!$D16="","",受託決定後記載シート!$D16)</f>
        <v/>
      </c>
      <c r="G23" s="78" t="str">
        <f>IF(受託決定後記載シート!$D16="","",受託決定後記載シート!$D16)</f>
        <v/>
      </c>
      <c r="I23" s="943" t="str">
        <f>IF($A$13="デュ",$F23,$E23)</f>
        <v/>
      </c>
      <c r="J23" s="1"/>
      <c r="K23" s="944"/>
      <c r="L23" t="s">
        <v>774</v>
      </c>
    </row>
    <row r="24" spans="1:12">
      <c r="A24" s="491"/>
      <c r="B24" t="s">
        <v>672</v>
      </c>
      <c r="D24" s="78" t="s">
        <v>807</v>
      </c>
      <c r="E24" s="491" t="str">
        <f>IF(受託決定後記載シート!$D17="","",受託決定後記載シート!$D17)</f>
        <v/>
      </c>
      <c r="F24" t="str">
        <f>IF(受託決定後記載シート!$D17="","",受託決定後記載シート!$D17)</f>
        <v/>
      </c>
      <c r="G24" s="78" t="str">
        <f>IF(受託決定後記載シート!$D17="","",受託決定後記載シート!$D17)</f>
        <v/>
      </c>
      <c r="I24" s="943" t="str">
        <f t="shared" ref="I24:I83" si="1">IF($A$13="デュ",$F24,$E24)</f>
        <v/>
      </c>
      <c r="J24" s="1"/>
      <c r="K24" s="944"/>
      <c r="L24" t="s">
        <v>774</v>
      </c>
    </row>
    <row r="25" spans="1:12" ht="12.6" customHeight="1">
      <c r="A25" s="491" t="s">
        <v>746</v>
      </c>
      <c r="B25" t="s">
        <v>670</v>
      </c>
      <c r="D25" s="78" t="s">
        <v>808</v>
      </c>
      <c r="E25" s="560">
        <f>IF('１契約者及び訓練規模等'!$D2="","",'１契約者及び訓練規模等'!$D2)</f>
        <v>2026</v>
      </c>
      <c r="F25" s="561">
        <f>IF('１契約者及び訓練規模等'!$D2="","",'１契約者及び訓練規模等'!$D2)</f>
        <v>2026</v>
      </c>
      <c r="G25" s="932">
        <f>IF('１契約者及び訓練規模等'!$D2="","",'１契約者及び訓練規模等'!$D2)</f>
        <v>2026</v>
      </c>
      <c r="I25" s="491">
        <f t="shared" si="1"/>
        <v>2026</v>
      </c>
      <c r="K25" s="78"/>
      <c r="L25" t="s">
        <v>774</v>
      </c>
    </row>
    <row r="26" spans="1:12">
      <c r="A26" s="491" t="s">
        <v>746</v>
      </c>
      <c r="B26" t="s">
        <v>50</v>
      </c>
      <c r="D26" s="78" t="s">
        <v>809</v>
      </c>
      <c r="E26" s="560" t="str">
        <f>IF('１契約者及び訓練規模等'!$D5="","",'１契約者及び訓練規模等'!$D5)</f>
        <v/>
      </c>
      <c r="F26" s="561" t="str">
        <f>IF('１契約者及び訓練規模等'!$D5="","",'１契約者及び訓練規模等'!$D5)</f>
        <v/>
      </c>
      <c r="G26" s="932" t="str">
        <f>IF('１契約者及び訓練規模等'!$D5="","",'１契約者及び訓練規模等'!$D5)</f>
        <v/>
      </c>
      <c r="I26" s="491" t="str">
        <f t="shared" si="1"/>
        <v/>
      </c>
      <c r="K26" s="78"/>
      <c r="L26" t="s">
        <v>775</v>
      </c>
    </row>
    <row r="27" spans="1:12">
      <c r="A27" s="491"/>
      <c r="B27" t="s">
        <v>429</v>
      </c>
      <c r="D27" s="78" t="s">
        <v>810</v>
      </c>
      <c r="E27" s="560" t="str">
        <f>IF('１契約者及び訓練規模等'!$D6="","",'１契約者及び訓練規模等'!$D6)</f>
        <v/>
      </c>
      <c r="F27" s="561" t="str">
        <f>IF('１契約者及び訓練規模等'!$D6="","",'１契約者及び訓練規模等'!$D6)</f>
        <v/>
      </c>
      <c r="G27" s="932" t="str">
        <f>IF('１契約者及び訓練規模等'!$D6="","",'１契約者及び訓練規模等'!$D6)</f>
        <v/>
      </c>
      <c r="I27" s="491" t="str">
        <f t="shared" si="1"/>
        <v/>
      </c>
      <c r="K27" s="78"/>
      <c r="L27" t="s">
        <v>775</v>
      </c>
    </row>
    <row r="28" spans="1:12">
      <c r="A28" s="491"/>
      <c r="B28" t="s">
        <v>430</v>
      </c>
      <c r="D28" s="78" t="s">
        <v>811</v>
      </c>
      <c r="E28" s="560" t="str">
        <f>IF('１契約者及び訓練規模等'!$D7="","",'１契約者及び訓練規模等'!$D7)</f>
        <v/>
      </c>
      <c r="F28" s="561" t="str">
        <f>IF('１契約者及び訓練規模等'!$D7="","",'１契約者及び訓練規模等'!$D7)</f>
        <v/>
      </c>
      <c r="G28" s="932" t="str">
        <f>IF('１契約者及び訓練規模等'!$D7="","",'１契約者及び訓練規模等'!$D7)</f>
        <v/>
      </c>
      <c r="I28" s="491" t="str">
        <f t="shared" si="1"/>
        <v/>
      </c>
      <c r="K28" s="78"/>
      <c r="L28" t="s">
        <v>775</v>
      </c>
    </row>
    <row r="29" spans="1:12">
      <c r="A29" s="491"/>
      <c r="B29" t="s">
        <v>12</v>
      </c>
      <c r="C29" t="s">
        <v>343</v>
      </c>
      <c r="D29" s="78" t="s">
        <v>827</v>
      </c>
      <c r="E29" s="560" t="str">
        <f>IF('１契約者及び訓練規模等'!$D8="","",'１契約者及び訓練規模等'!$D8)</f>
        <v/>
      </c>
      <c r="F29" s="561" t="str">
        <f>IF('１契約者及び訓練規模等'!$D8="","",'１契約者及び訓練規模等'!$D8)</f>
        <v/>
      </c>
      <c r="G29" s="932" t="str">
        <f>IF('１契約者及び訓練規模等'!$D8="","",'１契約者及び訓練規模等'!$D8)</f>
        <v/>
      </c>
      <c r="I29" s="491" t="str">
        <f t="shared" si="1"/>
        <v/>
      </c>
      <c r="K29" s="78"/>
      <c r="L29" t="s">
        <v>775</v>
      </c>
    </row>
    <row r="30" spans="1:12">
      <c r="A30" s="491"/>
      <c r="C30" t="s">
        <v>344</v>
      </c>
      <c r="D30" s="78" t="s">
        <v>812</v>
      </c>
      <c r="E30" s="560" t="str">
        <f>IF('１契約者及び訓練規模等'!$D9="","",'１契約者及び訓練規模等'!$D9)</f>
        <v/>
      </c>
      <c r="F30" s="561" t="str">
        <f>IF('１契約者及び訓練規模等'!$D9="","",'１契約者及び訓練規模等'!$D9)</f>
        <v/>
      </c>
      <c r="G30" s="932" t="str">
        <f>IF('１契約者及び訓練規模等'!$D9="","",'１契約者及び訓練規模等'!$D9)</f>
        <v/>
      </c>
      <c r="I30" s="491" t="str">
        <f t="shared" si="1"/>
        <v/>
      </c>
      <c r="K30" s="78"/>
      <c r="L30" t="s">
        <v>775</v>
      </c>
    </row>
    <row r="31" spans="1:12">
      <c r="A31" s="491"/>
      <c r="B31" t="s">
        <v>19</v>
      </c>
      <c r="D31" s="78" t="s">
        <v>828</v>
      </c>
      <c r="E31" s="560" t="str">
        <f>IF('１契約者及び訓練規模等'!$D10="","",'１契約者及び訓練規模等'!$D10)</f>
        <v/>
      </c>
      <c r="F31" s="561" t="str">
        <f>IF('１契約者及び訓練規模等'!$D10="","",'１契約者及び訓練規模等'!$D10)</f>
        <v/>
      </c>
      <c r="G31" s="932" t="str">
        <f>IF('１契約者及び訓練規模等'!$D10="","",'１契約者及び訓練規模等'!$D10)</f>
        <v/>
      </c>
      <c r="I31" s="491" t="str">
        <f t="shared" si="1"/>
        <v/>
      </c>
      <c r="K31" s="78"/>
      <c r="L31" t="s">
        <v>775</v>
      </c>
    </row>
    <row r="32" spans="1:12">
      <c r="A32" s="491"/>
      <c r="B32" t="s">
        <v>11</v>
      </c>
      <c r="D32" s="78" t="s">
        <v>813</v>
      </c>
      <c r="E32" s="560" t="str">
        <f>IF('１契約者及び訓練規模等'!$D11="","",'１契約者及び訓練規模等'!$D11)</f>
        <v/>
      </c>
      <c r="F32" s="561" t="str">
        <f>IF('１契約者及び訓練規模等'!$D11="","",'１契約者及び訓練規模等'!$D11)</f>
        <v/>
      </c>
      <c r="G32" s="932" t="str">
        <f>IF('１契約者及び訓練規模等'!$D11="","",'１契約者及び訓練規模等'!$D11)</f>
        <v/>
      </c>
      <c r="I32" s="491" t="str">
        <f t="shared" si="1"/>
        <v/>
      </c>
      <c r="K32" s="78"/>
      <c r="L32" t="s">
        <v>775</v>
      </c>
    </row>
    <row r="33" spans="1:12">
      <c r="A33" s="491"/>
      <c r="B33" t="s">
        <v>417</v>
      </c>
      <c r="D33" s="78" t="s">
        <v>814</v>
      </c>
      <c r="E33" s="560" t="str">
        <f>IF('１契約者及び訓練規模等'!$D12="","",'１契約者及び訓練規模等'!$D12)</f>
        <v/>
      </c>
      <c r="F33" s="561" t="str">
        <f>IF('１契約者及び訓練規模等'!$D12="","",'１契約者及び訓練規模等'!$D12)</f>
        <v/>
      </c>
      <c r="G33" s="932" t="str">
        <f>IF('１契約者及び訓練規模等'!$D12="","",'１契約者及び訓練規模等'!$D12)</f>
        <v/>
      </c>
      <c r="I33" s="491" t="str">
        <f t="shared" si="1"/>
        <v/>
      </c>
      <c r="K33" s="78"/>
      <c r="L33" t="s">
        <v>775</v>
      </c>
    </row>
    <row r="34" spans="1:12">
      <c r="A34" s="491"/>
      <c r="B34" t="s">
        <v>267</v>
      </c>
      <c r="D34" s="78" t="s">
        <v>815</v>
      </c>
      <c r="E34" s="560" t="str">
        <f>IF('１契約者及び訓練規模等'!$D13="","",'１契約者及び訓練規模等'!$D13)</f>
        <v/>
      </c>
      <c r="F34" s="561" t="str">
        <f>IF('１契約者及び訓練規模等'!$D13="","",'１契約者及び訓練規模等'!$D13)</f>
        <v/>
      </c>
      <c r="G34" s="932" t="str">
        <f>IF('１契約者及び訓練規模等'!$D13="","",'１契約者及び訓練規模等'!$D13)</f>
        <v/>
      </c>
      <c r="I34" s="491" t="str">
        <f t="shared" si="1"/>
        <v/>
      </c>
      <c r="K34" s="78"/>
      <c r="L34" t="s">
        <v>775</v>
      </c>
    </row>
    <row r="35" spans="1:12">
      <c r="A35" s="491"/>
      <c r="B35" t="s">
        <v>419</v>
      </c>
      <c r="D35" s="78" t="s">
        <v>816</v>
      </c>
      <c r="E35" s="560" t="str">
        <f>IF('１契約者及び訓練規模等'!$D14="","",'１契約者及び訓練規模等'!$D14)</f>
        <v/>
      </c>
      <c r="F35" s="561" t="str">
        <f>IF('１契約者及び訓練規模等'!$D14="","",'１契約者及び訓練規模等'!$D14)</f>
        <v/>
      </c>
      <c r="G35" s="932" t="str">
        <f>IF('１契約者及び訓練規模等'!$D14="","",'１契約者及び訓練規模等'!$D14)</f>
        <v/>
      </c>
      <c r="I35" s="491" t="str">
        <f t="shared" si="1"/>
        <v/>
      </c>
      <c r="K35" s="78"/>
      <c r="L35" t="s">
        <v>775</v>
      </c>
    </row>
    <row r="36" spans="1:12">
      <c r="A36" s="491"/>
      <c r="B36" t="s">
        <v>421</v>
      </c>
      <c r="D36" s="78" t="s">
        <v>817</v>
      </c>
      <c r="E36" s="560" t="str">
        <f>IF('１契約者及び訓練規模等'!$D15="","",'１契約者及び訓練規模等'!$D15)</f>
        <v/>
      </c>
      <c r="F36" s="561" t="str">
        <f>IF('１契約者及び訓練規模等'!$D15="","",'１契約者及び訓練規模等'!$D15)</f>
        <v/>
      </c>
      <c r="G36" s="932" t="str">
        <f>IF('１契約者及び訓練規模等'!$D15="","",'１契約者及び訓練規模等'!$D15)</f>
        <v/>
      </c>
      <c r="I36" s="491" t="str">
        <f t="shared" si="1"/>
        <v/>
      </c>
      <c r="K36" s="78"/>
      <c r="L36" t="s">
        <v>775</v>
      </c>
    </row>
    <row r="37" spans="1:12">
      <c r="A37" s="491"/>
      <c r="B37" t="s">
        <v>593</v>
      </c>
      <c r="D37" s="78" t="s">
        <v>593</v>
      </c>
      <c r="E37" s="560" t="str">
        <f>IF('１契約者及び訓練規模等'!$D16="","",'１契約者及び訓練規模等'!$D16)</f>
        <v/>
      </c>
      <c r="F37" s="561" t="str">
        <f>IF('１契約者及び訓練規模等'!$D16="","",'１契約者及び訓練規模等'!$D16)</f>
        <v/>
      </c>
      <c r="G37" s="932" t="str">
        <f>IF('１契約者及び訓練規模等'!$D16="","",'１契約者及び訓練規模等'!$D16)</f>
        <v/>
      </c>
      <c r="I37" s="491" t="str">
        <f t="shared" si="1"/>
        <v/>
      </c>
      <c r="K37" s="78"/>
      <c r="L37" t="s">
        <v>775</v>
      </c>
    </row>
    <row r="38" spans="1:12">
      <c r="A38" s="491"/>
      <c r="B38" t="s">
        <v>594</v>
      </c>
      <c r="D38" s="78" t="s">
        <v>594</v>
      </c>
      <c r="E38" s="560" t="str">
        <f>IF('１契約者及び訓練規模等'!$D17="","",'１契約者及び訓練規模等'!$D17)</f>
        <v/>
      </c>
      <c r="F38" s="561" t="str">
        <f>IF('１契約者及び訓練規模等'!$D17="","",'１契約者及び訓練規模等'!$D17)</f>
        <v/>
      </c>
      <c r="G38" s="932" t="str">
        <f>IF('１契約者及び訓練規模等'!$D17="","",'１契約者及び訓練規模等'!$D17)</f>
        <v/>
      </c>
      <c r="I38" s="491" t="str">
        <f t="shared" si="1"/>
        <v/>
      </c>
      <c r="K38" s="78"/>
      <c r="L38" t="s">
        <v>775</v>
      </c>
    </row>
    <row r="39" spans="1:12">
      <c r="A39" s="491"/>
      <c r="B39" t="s">
        <v>426</v>
      </c>
      <c r="C39" t="s">
        <v>343</v>
      </c>
      <c r="D39" s="78" t="s">
        <v>818</v>
      </c>
      <c r="E39" s="560" t="str">
        <f>IF('１契約者及び訓練規模等'!$D18="","",'１契約者及び訓練規模等'!$D18)</f>
        <v/>
      </c>
      <c r="F39" s="561" t="str">
        <f>IF('１契約者及び訓練規模等'!$D18="","",'１契約者及び訓練規模等'!$D18)</f>
        <v/>
      </c>
      <c r="G39" s="932" t="str">
        <f>IF('１契約者及び訓練規模等'!$D18="","",'１契約者及び訓練規模等'!$D18)</f>
        <v/>
      </c>
      <c r="I39" s="491" t="str">
        <f t="shared" si="1"/>
        <v/>
      </c>
      <c r="K39" s="78"/>
      <c r="L39" t="s">
        <v>775</v>
      </c>
    </row>
    <row r="40" spans="1:12">
      <c r="A40" s="491"/>
      <c r="C40" t="s">
        <v>344</v>
      </c>
      <c r="D40" s="78" t="s">
        <v>819</v>
      </c>
      <c r="E40" s="560" t="str">
        <f>IF('１契約者及び訓練規模等'!$D19="","",'１契約者及び訓練規模等'!$D19)</f>
        <v/>
      </c>
      <c r="F40" s="561" t="str">
        <f>IF('１契約者及び訓練規模等'!$D19="","",'１契約者及び訓練規模等'!$D19)</f>
        <v/>
      </c>
      <c r="G40" s="932" t="str">
        <f>IF('１契約者及び訓練規模等'!$D19="","",'１契約者及び訓練規模等'!$D19)</f>
        <v/>
      </c>
      <c r="I40" s="491" t="str">
        <f t="shared" si="1"/>
        <v/>
      </c>
      <c r="K40" s="78"/>
      <c r="L40" t="s">
        <v>775</v>
      </c>
    </row>
    <row r="41" spans="1:12">
      <c r="A41" s="491"/>
      <c r="B41" t="s">
        <v>427</v>
      </c>
      <c r="D41" s="78" t="s">
        <v>820</v>
      </c>
      <c r="E41" s="560" t="str">
        <f>IF('１契約者及び訓練規模等'!$D20="","",'１契約者及び訓練規模等'!$D20)</f>
        <v/>
      </c>
      <c r="F41" s="561" t="str">
        <f>IF('１契約者及び訓練規模等'!$D20="","",'１契約者及び訓練規模等'!$D20)</f>
        <v/>
      </c>
      <c r="G41" s="932" t="str">
        <f>IF('１契約者及び訓練規模等'!$D20="","",'１契約者及び訓練規模等'!$D20)</f>
        <v/>
      </c>
      <c r="I41" s="491" t="str">
        <f t="shared" si="1"/>
        <v/>
      </c>
      <c r="K41" s="78"/>
      <c r="L41" t="s">
        <v>775</v>
      </c>
    </row>
    <row r="42" spans="1:12">
      <c r="A42" s="491"/>
      <c r="B42" t="s">
        <v>508</v>
      </c>
      <c r="C42" t="s">
        <v>509</v>
      </c>
      <c r="D42" s="78" t="s">
        <v>821</v>
      </c>
      <c r="E42" s="560" t="str">
        <f>IF('１契約者及び訓練規模等'!$D21="","",'１契約者及び訓練規模等'!$D21)</f>
        <v/>
      </c>
      <c r="F42" s="561" t="str">
        <f>IF('１契約者及び訓練規模等'!$D21="","",'１契約者及び訓練規模等'!$D21)</f>
        <v/>
      </c>
      <c r="G42" s="932" t="str">
        <f>IF('１契約者及び訓練規模等'!$D21="","",'１契約者及び訓練規模等'!$D21)</f>
        <v/>
      </c>
      <c r="I42" s="491" t="str">
        <f t="shared" si="1"/>
        <v/>
      </c>
      <c r="K42" s="78"/>
      <c r="L42" t="s">
        <v>775</v>
      </c>
    </row>
    <row r="43" spans="1:12">
      <c r="A43" s="491"/>
      <c r="C43" t="s">
        <v>510</v>
      </c>
      <c r="D43" s="78" t="s">
        <v>822</v>
      </c>
      <c r="E43" s="560" t="str">
        <f>IF('１契約者及び訓練規模等'!$D22="","",'１契約者及び訓練規模等'!$D22)</f>
        <v/>
      </c>
      <c r="F43" s="561" t="str">
        <f>IF('１契約者及び訓練規模等'!$D22="","",'１契約者及び訓練規模等'!$D22)</f>
        <v/>
      </c>
      <c r="G43" s="932" t="str">
        <f>IF('１契約者及び訓練規模等'!$D22="","",'１契約者及び訓練規模等'!$D22)</f>
        <v/>
      </c>
      <c r="I43" s="491" t="str">
        <f t="shared" si="1"/>
        <v/>
      </c>
      <c r="K43" s="78"/>
      <c r="L43" t="s">
        <v>775</v>
      </c>
    </row>
    <row r="44" spans="1:12">
      <c r="A44" s="491"/>
      <c r="B44" t="s">
        <v>1026</v>
      </c>
      <c r="C44" t="s">
        <v>1027</v>
      </c>
      <c r="D44" s="78" t="s">
        <v>1030</v>
      </c>
      <c r="E44" s="560" t="str">
        <f>IF('１契約者及び訓練規模等'!$D23="","",'１契約者及び訓練規模等'!$D23)</f>
        <v/>
      </c>
      <c r="F44" s="561" t="str">
        <f>IF('１契約者及び訓練規模等'!$D23="","",'１契約者及び訓練規模等'!$D23)</f>
        <v/>
      </c>
      <c r="G44" s="932" t="str">
        <f>IF('１契約者及び訓練規模等'!$D23="","",'１契約者及び訓練規模等'!$D23)</f>
        <v/>
      </c>
      <c r="I44" s="491" t="str">
        <f t="shared" si="1"/>
        <v/>
      </c>
      <c r="K44" s="78"/>
      <c r="L44" t="s">
        <v>775</v>
      </c>
    </row>
    <row r="45" spans="1:12">
      <c r="A45" s="491"/>
      <c r="C45" t="s">
        <v>1028</v>
      </c>
      <c r="D45" s="78" t="s">
        <v>1031</v>
      </c>
      <c r="E45" s="560" t="str">
        <f>IF('１契約者及び訓練規模等'!$D24="","",'１契約者及び訓練規模等'!$D24)</f>
        <v/>
      </c>
      <c r="F45" s="561" t="str">
        <f>IF('１契約者及び訓練規模等'!$D24="","",'１契約者及び訓練規模等'!$D24)</f>
        <v/>
      </c>
      <c r="G45" s="932" t="str">
        <f>IF('１契約者及び訓練規模等'!$D24="","",'１契約者及び訓練規模等'!$D24)</f>
        <v/>
      </c>
      <c r="I45" s="491" t="str">
        <f t="shared" si="1"/>
        <v/>
      </c>
      <c r="K45" s="78"/>
      <c r="L45" t="s">
        <v>775</v>
      </c>
    </row>
    <row r="46" spans="1:12">
      <c r="A46" s="491"/>
      <c r="C46" t="s">
        <v>1029</v>
      </c>
      <c r="D46" s="78" t="s">
        <v>1032</v>
      </c>
      <c r="E46" s="560" t="str">
        <f>IF('１契約者及び訓練規模等'!$D25="","",'１契約者及び訓練規模等'!$D25)</f>
        <v/>
      </c>
      <c r="F46" s="561" t="str">
        <f>IF('１契約者及び訓練規模等'!$D25="","",'１契約者及び訓練規模等'!$D25)</f>
        <v/>
      </c>
      <c r="G46" s="932" t="str">
        <f>IF('１契約者及び訓練規模等'!$D25="","",'１契約者及び訓練規模等'!$D25)</f>
        <v/>
      </c>
      <c r="I46" s="491" t="str">
        <f t="shared" si="1"/>
        <v/>
      </c>
      <c r="K46" s="78"/>
      <c r="L46" t="s">
        <v>775</v>
      </c>
    </row>
    <row r="47" spans="1:12">
      <c r="A47" s="491"/>
      <c r="B47" t="s">
        <v>507</v>
      </c>
      <c r="C47" t="s">
        <v>113</v>
      </c>
      <c r="D47" s="78" t="s">
        <v>823</v>
      </c>
      <c r="E47" s="560" t="str">
        <f>IF('１契約者及び訓練規模等'!$D26="","",'１契約者及び訓練規模等'!$D26)</f>
        <v/>
      </c>
      <c r="F47" s="561" t="str">
        <f>IF('１契約者及び訓練規模等'!$D26="","",'１契約者及び訓練規模等'!$D26)</f>
        <v/>
      </c>
      <c r="G47" s="932" t="str">
        <f>IF('１契約者及び訓練規模等'!$D26="","",'１契約者及び訓練規模等'!$D26)</f>
        <v/>
      </c>
      <c r="I47" s="491" t="str">
        <f t="shared" si="1"/>
        <v/>
      </c>
      <c r="K47" s="78"/>
      <c r="L47" t="s">
        <v>775</v>
      </c>
    </row>
    <row r="48" spans="1:12">
      <c r="A48" s="491"/>
      <c r="C48" t="s">
        <v>19</v>
      </c>
      <c r="D48" s="78" t="s">
        <v>824</v>
      </c>
      <c r="E48" s="560" t="str">
        <f>IF('１契約者及び訓練規模等'!$D27="","",'１契約者及び訓練規模等'!$D27)</f>
        <v/>
      </c>
      <c r="F48" s="561" t="str">
        <f>IF('１契約者及び訓練規模等'!$D27="","",'１契約者及び訓練規模等'!$D27)</f>
        <v/>
      </c>
      <c r="G48" s="932" t="str">
        <f>IF('１契約者及び訓練規模等'!$D27="","",'１契約者及び訓練規模等'!$D27)</f>
        <v/>
      </c>
      <c r="I48" s="491" t="str">
        <f t="shared" si="1"/>
        <v/>
      </c>
      <c r="K48" s="78"/>
      <c r="L48" t="s">
        <v>775</v>
      </c>
    </row>
    <row r="49" spans="1:12">
      <c r="A49" s="491"/>
      <c r="C49" t="s">
        <v>20</v>
      </c>
      <c r="D49" s="78" t="s">
        <v>825</v>
      </c>
      <c r="E49" s="560" t="str">
        <f>IF('１契約者及び訓練規模等'!$D28="","",'１契約者及び訓練規模等'!$D28)</f>
        <v/>
      </c>
      <c r="F49" s="561" t="str">
        <f>IF('１契約者及び訓練規模等'!$D28="","",'１契約者及び訓練規模等'!$D28)</f>
        <v/>
      </c>
      <c r="G49" s="932" t="str">
        <f>IF('１契約者及び訓練規模等'!$D28="","",'１契約者及び訓練規模等'!$D28)</f>
        <v/>
      </c>
      <c r="I49" s="491" t="str">
        <f t="shared" si="1"/>
        <v/>
      </c>
      <c r="K49" s="78"/>
      <c r="L49" t="s">
        <v>775</v>
      </c>
    </row>
    <row r="50" spans="1:12">
      <c r="A50" s="491"/>
      <c r="C50" t="s">
        <v>595</v>
      </c>
      <c r="D50" s="78" t="s">
        <v>826</v>
      </c>
      <c r="E50" s="560" t="str">
        <f>IF('１契約者及び訓練規模等'!$D29="","",'１契約者及び訓練規模等'!$D29)</f>
        <v/>
      </c>
      <c r="F50" s="561" t="str">
        <f>IF('１契約者及び訓練規模等'!$D29="","",'１契約者及び訓練規模等'!$D29)</f>
        <v/>
      </c>
      <c r="G50" s="932" t="str">
        <f>IF('１契約者及び訓練規模等'!$D29="","",'１契約者及び訓練規模等'!$D29)</f>
        <v/>
      </c>
      <c r="I50" s="491" t="str">
        <f t="shared" si="1"/>
        <v/>
      </c>
      <c r="K50" s="78"/>
      <c r="L50" t="s">
        <v>775</v>
      </c>
    </row>
    <row r="51" spans="1:12">
      <c r="A51" s="491"/>
      <c r="B51" t="s">
        <v>198</v>
      </c>
      <c r="C51" t="s">
        <v>185</v>
      </c>
      <c r="D51" s="78" t="s">
        <v>829</v>
      </c>
      <c r="E51" s="560" t="str">
        <f>IF('１契約者及び訓練規模等'!$D30="","",'１契約者及び訓練規模等'!$D30)</f>
        <v/>
      </c>
      <c r="F51" s="561" t="str">
        <f>IF('１契約者及び訓練規模等'!$D30="","",'１契約者及び訓練規模等'!$D30)</f>
        <v/>
      </c>
      <c r="G51" s="932" t="str">
        <f>IF('１契約者及び訓練規模等'!$D30="","",'１契約者及び訓練規模等'!$D30)</f>
        <v/>
      </c>
      <c r="I51" s="491" t="str">
        <f t="shared" si="1"/>
        <v/>
      </c>
      <c r="K51" s="78"/>
      <c r="L51" t="s">
        <v>775</v>
      </c>
    </row>
    <row r="52" spans="1:12">
      <c r="A52" s="491"/>
      <c r="C52" t="s">
        <v>186</v>
      </c>
      <c r="D52" s="78" t="s">
        <v>831</v>
      </c>
      <c r="E52" s="560" t="str">
        <f>IF('１契約者及び訓練規模等'!$D31="","",'１契約者及び訓練規模等'!$D31)</f>
        <v/>
      </c>
      <c r="F52" s="561" t="str">
        <f>IF('１契約者及び訓練規模等'!$D31="","",'１契約者及び訓練規模等'!$D31)</f>
        <v/>
      </c>
      <c r="G52" s="932" t="str">
        <f>IF('１契約者及び訓練規模等'!$D31="","",'１契約者及び訓練規模等'!$D31)</f>
        <v/>
      </c>
      <c r="I52" s="491" t="str">
        <f t="shared" si="1"/>
        <v/>
      </c>
      <c r="K52" s="78"/>
      <c r="L52" t="s">
        <v>775</v>
      </c>
    </row>
    <row r="53" spans="1:12">
      <c r="A53" s="491"/>
      <c r="C53" t="s">
        <v>596</v>
      </c>
      <c r="D53" s="78" t="s">
        <v>830</v>
      </c>
      <c r="E53" s="560" t="str">
        <f>IF('１契約者及び訓練規模等'!$D32="","",'１契約者及び訓練規模等'!$D32)</f>
        <v/>
      </c>
      <c r="F53" s="561" t="str">
        <f>IF('１契約者及び訓練規模等'!$D32="","",'１契約者及び訓練規模等'!$D32)</f>
        <v/>
      </c>
      <c r="G53" s="932" t="str">
        <f>IF('１契約者及び訓練規模等'!$D32="","",'１契約者及び訓練規模等'!$D32)</f>
        <v/>
      </c>
      <c r="I53" s="491" t="str">
        <f t="shared" si="1"/>
        <v/>
      </c>
      <c r="K53" s="78"/>
      <c r="L53" t="s">
        <v>775</v>
      </c>
    </row>
    <row r="54" spans="1:12">
      <c r="A54" s="491"/>
      <c r="B54" t="s">
        <v>60</v>
      </c>
      <c r="C54" t="s">
        <v>204</v>
      </c>
      <c r="D54" s="78" t="s">
        <v>832</v>
      </c>
      <c r="E54" s="560">
        <f>IF('１契約者及び訓練規模等'!$D33="","",'１契約者及び訓練規模等'!$D33)</f>
        <v>0</v>
      </c>
      <c r="F54" s="561">
        <f>IF('１契約者及び訓練規模等'!$D33="","",'１契約者及び訓練規模等'!$D33)</f>
        <v>0</v>
      </c>
      <c r="G54" s="932">
        <f>IF('１契約者及び訓練規模等'!$D33="","",'１契約者及び訓練規模等'!$D33)</f>
        <v>0</v>
      </c>
      <c r="I54" s="491">
        <f t="shared" si="1"/>
        <v>0</v>
      </c>
      <c r="K54" s="78"/>
      <c r="L54" t="s">
        <v>774</v>
      </c>
    </row>
    <row r="55" spans="1:12">
      <c r="A55" s="491"/>
      <c r="C55" t="s">
        <v>341</v>
      </c>
      <c r="D55" s="78" t="s">
        <v>833</v>
      </c>
      <c r="E55" s="560">
        <f>IF('１契約者及び訓練規模等'!$D34="","",'１契約者及び訓練規模等'!$D34)</f>
        <v>0</v>
      </c>
      <c r="F55" s="561">
        <f>IF('１契約者及び訓練規模等'!$D34="","",'１契約者及び訓練規模等'!$D34)</f>
        <v>0</v>
      </c>
      <c r="G55" s="932">
        <f>IF('１契約者及び訓練規模等'!$D34="","",'１契約者及び訓練規模等'!$D34)</f>
        <v>0</v>
      </c>
      <c r="I55" s="491">
        <f t="shared" si="1"/>
        <v>0</v>
      </c>
      <c r="K55" s="78"/>
      <c r="L55" t="s">
        <v>774</v>
      </c>
    </row>
    <row r="56" spans="1:12">
      <c r="A56" s="491"/>
      <c r="C56" t="s">
        <v>201</v>
      </c>
      <c r="D56" s="78" t="s">
        <v>834</v>
      </c>
      <c r="E56" s="560" t="str">
        <f>IF('１契約者及び訓練規模等'!$D35="","",'１契約者及び訓練規模等'!$D35)</f>
        <v/>
      </c>
      <c r="F56" s="561" t="str">
        <f>IF('１契約者及び訓練規模等'!$D35="","",'１契約者及び訓練規模等'!$D35)</f>
        <v/>
      </c>
      <c r="G56" s="932" t="str">
        <f>IF('１契約者及び訓練規模等'!$D35="","",'１契約者及び訓練規模等'!$D35)</f>
        <v/>
      </c>
      <c r="I56" s="491" t="str">
        <f t="shared" si="1"/>
        <v/>
      </c>
      <c r="K56" s="78"/>
      <c r="L56" t="s">
        <v>775</v>
      </c>
    </row>
    <row r="57" spans="1:12">
      <c r="A57" s="491"/>
      <c r="B57" t="s">
        <v>199</v>
      </c>
      <c r="C57" t="s">
        <v>506</v>
      </c>
      <c r="D57" s="78" t="s">
        <v>835</v>
      </c>
      <c r="E57" s="560" t="str">
        <f>IF('１契約者及び訓練規模等'!$D36="","",'１契約者及び訓練規模等'!$D36)</f>
        <v/>
      </c>
      <c r="F57" s="561" t="str">
        <f>IF('１契約者及び訓練規模等'!$D36="","",'１契約者及び訓練規模等'!$D36)</f>
        <v/>
      </c>
      <c r="G57" s="932" t="str">
        <f>IF('１契約者及び訓練規模等'!$D36="","",'１契約者及び訓練規模等'!$D36)</f>
        <v/>
      </c>
      <c r="I57" s="491" t="str">
        <f t="shared" si="1"/>
        <v/>
      </c>
      <c r="K57" s="78"/>
      <c r="L57" t="s">
        <v>775</v>
      </c>
    </row>
    <row r="58" spans="1:12">
      <c r="A58" s="491"/>
      <c r="C58" t="s">
        <v>62</v>
      </c>
      <c r="D58" s="78" t="s">
        <v>836</v>
      </c>
      <c r="E58" s="560" t="str">
        <f>IF('１契約者及び訓練規模等'!$D37="","",'１契約者及び訓練規模等'!$D37)</f>
        <v/>
      </c>
      <c r="F58" s="561" t="str">
        <f>IF('１契約者及び訓練規模等'!$D37="","",'１契約者及び訓練規模等'!$D37)</f>
        <v/>
      </c>
      <c r="G58" s="932" t="str">
        <f>IF('１契約者及び訓練規模等'!$D37="","",'１契約者及び訓練規模等'!$D37)</f>
        <v/>
      </c>
      <c r="I58" s="491" t="str">
        <f t="shared" si="1"/>
        <v/>
      </c>
      <c r="K58" s="78"/>
      <c r="L58" t="s">
        <v>775</v>
      </c>
    </row>
    <row r="59" spans="1:12">
      <c r="A59" s="491"/>
      <c r="C59" t="s">
        <v>491</v>
      </c>
      <c r="D59" s="78" t="s">
        <v>837</v>
      </c>
      <c r="E59" s="560" t="str">
        <f>IF('１契約者及び訓練規模等'!$D38="","",'１契約者及び訓練規模等'!$D38)</f>
        <v/>
      </c>
      <c r="F59" s="561" t="str">
        <f>IF('１契約者及び訓練規模等'!$D38="","",'１契約者及び訓練規模等'!$D38)</f>
        <v/>
      </c>
      <c r="G59" s="932" t="str">
        <f>IF('１契約者及び訓練規模等'!$D38="","",'１契約者及び訓練規模等'!$D38)</f>
        <v/>
      </c>
      <c r="I59" s="491" t="str">
        <f t="shared" si="1"/>
        <v/>
      </c>
      <c r="K59" s="78"/>
      <c r="L59" t="s">
        <v>775</v>
      </c>
    </row>
    <row r="60" spans="1:12">
      <c r="A60" s="491"/>
      <c r="C60" t="s">
        <v>200</v>
      </c>
      <c r="D60" s="78" t="s">
        <v>838</v>
      </c>
      <c r="E60" s="560" t="str">
        <f>IF('１契約者及び訓練規模等'!$D39="","",'１契約者及び訓練規模等'!$D39)</f>
        <v/>
      </c>
      <c r="F60" s="561" t="str">
        <f>IF('１契約者及び訓練規模等'!$D39="","",'１契約者及び訓練規模等'!$D39)</f>
        <v/>
      </c>
      <c r="G60" s="932" t="str">
        <f>IF('１契約者及び訓練規模等'!$D39="","",'１契約者及び訓練規模等'!$D39)</f>
        <v/>
      </c>
      <c r="I60" s="491" t="str">
        <f t="shared" si="1"/>
        <v/>
      </c>
      <c r="K60" s="78"/>
      <c r="L60" t="s">
        <v>775</v>
      </c>
    </row>
    <row r="61" spans="1:12">
      <c r="A61" s="491"/>
      <c r="B61" t="s">
        <v>317</v>
      </c>
      <c r="C61" t="s">
        <v>345</v>
      </c>
      <c r="D61" s="78" t="s">
        <v>839</v>
      </c>
      <c r="E61" s="560" t="str">
        <f>IF('１契約者及び訓練規模等'!$D40="","",'１契約者及び訓練規模等'!$D40)</f>
        <v/>
      </c>
      <c r="F61" s="561" t="str">
        <f>IF('１契約者及び訓練規模等'!$D40="","",'１契約者及び訓練規模等'!$D40)</f>
        <v/>
      </c>
      <c r="G61" s="932" t="str">
        <f>IF('１契約者及び訓練規模等'!$D40="","",'１契約者及び訓練規模等'!$D40)</f>
        <v/>
      </c>
      <c r="I61" s="491" t="str">
        <f t="shared" si="1"/>
        <v/>
      </c>
      <c r="K61" s="78"/>
      <c r="L61" t="s">
        <v>775</v>
      </c>
    </row>
    <row r="62" spans="1:12">
      <c r="A62" s="491"/>
      <c r="C62" t="s">
        <v>409</v>
      </c>
      <c r="D62" s="78" t="s">
        <v>840</v>
      </c>
      <c r="E62" s="953" t="str">
        <f>IF('１契約者及び訓練規模等'!$D41="","",'１契約者及び訓練規模等'!$D41)</f>
        <v/>
      </c>
      <c r="F62" s="954" t="str">
        <f>IF('１契約者及び訓練規模等'!$D41="","",'１契約者及び訓練規模等'!$D41)</f>
        <v/>
      </c>
      <c r="G62" s="955" t="str">
        <f>IF('１契約者及び訓練規模等'!$D41="","",'１契約者及び訓練規模等'!$D41)</f>
        <v/>
      </c>
      <c r="H62" s="931"/>
      <c r="I62" s="956" t="str">
        <f t="shared" si="1"/>
        <v/>
      </c>
      <c r="J62" s="931"/>
      <c r="K62" s="957"/>
      <c r="L62" t="s">
        <v>776</v>
      </c>
    </row>
    <row r="63" spans="1:12">
      <c r="A63" s="491"/>
      <c r="B63" t="s">
        <v>597</v>
      </c>
      <c r="C63" t="s">
        <v>489</v>
      </c>
      <c r="D63" s="78" t="s">
        <v>841</v>
      </c>
      <c r="E63" s="560" t="str">
        <f>IF('１契約者及び訓練規模等'!$D42="","",'１契約者及び訓練規模等'!$D42)</f>
        <v/>
      </c>
      <c r="F63" s="561" t="str">
        <f>IF('１契約者及び訓練規模等'!$D42="","",'１契約者及び訓練規模等'!$D42)</f>
        <v/>
      </c>
      <c r="G63" s="932" t="str">
        <f>IF('１契約者及び訓練規模等'!$D42="","",'１契約者及び訓練規模等'!$D42)</f>
        <v/>
      </c>
      <c r="I63" s="491" t="str">
        <f t="shared" si="1"/>
        <v/>
      </c>
      <c r="K63" s="78"/>
      <c r="L63" t="s">
        <v>775</v>
      </c>
    </row>
    <row r="64" spans="1:12">
      <c r="A64" s="491"/>
      <c r="D64" s="78"/>
      <c r="E64" s="1184" t="s">
        <v>777</v>
      </c>
      <c r="F64" s="934" t="s">
        <v>777</v>
      </c>
      <c r="G64" s="935" t="s">
        <v>777</v>
      </c>
      <c r="I64" s="491" t="str">
        <f t="shared" si="1"/>
        <v/>
      </c>
      <c r="K64" s="78"/>
      <c r="L64" t="s">
        <v>775</v>
      </c>
    </row>
    <row r="65" spans="1:12">
      <c r="A65" s="491"/>
      <c r="D65" s="78"/>
      <c r="E65" s="933" t="s">
        <v>777</v>
      </c>
      <c r="F65" s="934" t="s">
        <v>777</v>
      </c>
      <c r="G65" s="935" t="s">
        <v>777</v>
      </c>
      <c r="I65" s="491" t="str">
        <f t="shared" si="1"/>
        <v/>
      </c>
      <c r="K65" s="78"/>
      <c r="L65" t="s">
        <v>775</v>
      </c>
    </row>
    <row r="66" spans="1:12">
      <c r="A66" s="491"/>
      <c r="D66" s="78"/>
      <c r="E66" s="933" t="s">
        <v>777</v>
      </c>
      <c r="F66" s="934" t="s">
        <v>777</v>
      </c>
      <c r="G66" s="935" t="s">
        <v>777</v>
      </c>
      <c r="I66" s="491" t="str">
        <f t="shared" si="1"/>
        <v/>
      </c>
      <c r="K66" s="78"/>
      <c r="L66" t="s">
        <v>775</v>
      </c>
    </row>
    <row r="67" spans="1:12">
      <c r="A67" s="491"/>
      <c r="D67" s="78"/>
      <c r="E67" s="933" t="s">
        <v>777</v>
      </c>
      <c r="F67" s="934" t="s">
        <v>777</v>
      </c>
      <c r="G67" s="935" t="s">
        <v>777</v>
      </c>
      <c r="I67" s="491" t="str">
        <f t="shared" si="1"/>
        <v/>
      </c>
      <c r="K67" s="78"/>
      <c r="L67" t="s">
        <v>775</v>
      </c>
    </row>
    <row r="68" spans="1:12">
      <c r="A68" s="491"/>
      <c r="D68" s="78"/>
      <c r="E68" s="933" t="s">
        <v>777</v>
      </c>
      <c r="F68" s="934" t="s">
        <v>777</v>
      </c>
      <c r="G68" s="935" t="s">
        <v>777</v>
      </c>
      <c r="I68" s="491" t="str">
        <f t="shared" si="1"/>
        <v/>
      </c>
      <c r="K68" s="78"/>
      <c r="L68" t="s">
        <v>775</v>
      </c>
    </row>
    <row r="69" spans="1:12">
      <c r="A69" s="491" t="s">
        <v>979</v>
      </c>
      <c r="B69" t="s">
        <v>381</v>
      </c>
      <c r="D69" s="78" t="s">
        <v>842</v>
      </c>
      <c r="E69" s="560" t="str">
        <f>IF('３訓練実施施設の概要'!$D6="","",'３訓練実施施設の概要'!$D6)</f>
        <v/>
      </c>
      <c r="F69" s="561" t="str">
        <f>IF('３訓練実施施設の概要'!$D6="","",'３訓練実施施設の概要'!$D6)</f>
        <v/>
      </c>
      <c r="G69" s="932" t="str">
        <f>IF('３訓練実施施設の概要'!$D6="","",'３訓練実施施設の概要'!$D6)</f>
        <v/>
      </c>
      <c r="I69" s="491" t="str">
        <f t="shared" si="1"/>
        <v/>
      </c>
      <c r="K69" s="78"/>
      <c r="L69" t="s">
        <v>775</v>
      </c>
    </row>
    <row r="70" spans="1:12">
      <c r="A70" s="491"/>
      <c r="B70" t="s">
        <v>343</v>
      </c>
      <c r="D70" s="78" t="s">
        <v>888</v>
      </c>
      <c r="E70" s="560" t="str">
        <f>IF('３訓練実施施設の概要'!$D7="","",'３訓練実施施設の概要'!$D7)</f>
        <v/>
      </c>
      <c r="F70" s="561" t="str">
        <f>IF('３訓練実施施設の概要'!$D7="","",'３訓練実施施設の概要'!$D7)</f>
        <v/>
      </c>
      <c r="G70" s="932" t="str">
        <f>IF('３訓練実施施設の概要'!$D7="","",'３訓練実施施設の概要'!$D7)</f>
        <v/>
      </c>
      <c r="I70" s="491" t="str">
        <f t="shared" si="1"/>
        <v/>
      </c>
      <c r="K70" s="78"/>
      <c r="L70" t="s">
        <v>775</v>
      </c>
    </row>
    <row r="71" spans="1:12">
      <c r="A71" s="491"/>
      <c r="B71" t="s">
        <v>28</v>
      </c>
      <c r="D71" s="78" t="s">
        <v>843</v>
      </c>
      <c r="E71" s="560" t="str">
        <f>IF('３訓練実施施設の概要'!$D8="","",'３訓練実施施設の概要'!$D8)</f>
        <v/>
      </c>
      <c r="F71" s="561" t="str">
        <f>IF('３訓練実施施設の概要'!$D8="","",'３訓練実施施設の概要'!$D8)</f>
        <v/>
      </c>
      <c r="G71" s="932" t="str">
        <f>IF('３訓練実施施設の概要'!$D8="","",'３訓練実施施設の概要'!$D8)</f>
        <v/>
      </c>
      <c r="I71" s="491" t="str">
        <f t="shared" si="1"/>
        <v/>
      </c>
      <c r="K71" s="78"/>
      <c r="L71" t="s">
        <v>775</v>
      </c>
    </row>
    <row r="72" spans="1:12">
      <c r="A72" s="491"/>
      <c r="B72" t="s">
        <v>27</v>
      </c>
      <c r="D72" s="78" t="s">
        <v>844</v>
      </c>
      <c r="E72" s="560" t="str">
        <f>IF('３訓練実施施設の概要'!$D9="","",'３訓練実施施設の概要'!$D9)</f>
        <v/>
      </c>
      <c r="F72" s="561" t="str">
        <f>IF('３訓練実施施設の概要'!$D9="","",'３訓練実施施設の概要'!$D9)</f>
        <v/>
      </c>
      <c r="G72" s="932" t="str">
        <f>IF('３訓練実施施設の概要'!$D9="","",'３訓練実施施設の概要'!$D9)</f>
        <v/>
      </c>
      <c r="I72" s="491" t="str">
        <f t="shared" si="1"/>
        <v/>
      </c>
      <c r="K72" s="78"/>
      <c r="L72" t="s">
        <v>775</v>
      </c>
    </row>
    <row r="73" spans="1:12">
      <c r="A73" s="491"/>
      <c r="B73" t="s">
        <v>114</v>
      </c>
      <c r="D73" s="78" t="s">
        <v>845</v>
      </c>
      <c r="E73" s="560" t="str">
        <f>IF('３訓練実施施設の概要'!$D10="","",'３訓練実施施設の概要'!$D10)</f>
        <v/>
      </c>
      <c r="F73" s="561" t="str">
        <f>IF('３訓練実施施設の概要'!$D10="","",'３訓練実施施設の概要'!$D10)</f>
        <v/>
      </c>
      <c r="G73" s="932" t="str">
        <f>IF('３訓練実施施設の概要'!$D10="","",'３訓練実施施設の概要'!$D10)</f>
        <v/>
      </c>
      <c r="I73" s="491" t="str">
        <f t="shared" si="1"/>
        <v/>
      </c>
      <c r="K73" s="78"/>
      <c r="L73" t="s">
        <v>775</v>
      </c>
    </row>
    <row r="74" spans="1:12">
      <c r="A74" s="491"/>
      <c r="B74" t="s">
        <v>63</v>
      </c>
      <c r="C74" t="s">
        <v>64</v>
      </c>
      <c r="D74" s="78" t="s">
        <v>846</v>
      </c>
      <c r="E74" s="560" t="str">
        <f>IF('３訓練実施施設の概要'!$D11="","",'３訓練実施施設の概要'!$D11)</f>
        <v/>
      </c>
      <c r="F74" s="561" t="str">
        <f>IF('３訓練実施施設の概要'!$D11="","",'３訓練実施施設の概要'!$D11)</f>
        <v/>
      </c>
      <c r="G74" s="932" t="str">
        <f>IF('３訓練実施施設の概要'!$D11="","",'３訓練実施施設の概要'!$D11)</f>
        <v/>
      </c>
      <c r="I74" s="491" t="str">
        <f t="shared" si="1"/>
        <v/>
      </c>
      <c r="K74" s="78"/>
      <c r="L74" t="s">
        <v>774</v>
      </c>
    </row>
    <row r="75" spans="1:12">
      <c r="A75" s="491"/>
      <c r="C75" t="s">
        <v>346</v>
      </c>
      <c r="D75" s="78" t="s">
        <v>847</v>
      </c>
      <c r="E75" s="560">
        <f>IF('３訓練実施施設の概要'!$D12="","",'３訓練実施施設の概要'!$D12)</f>
        <v>0</v>
      </c>
      <c r="F75" s="561">
        <f>IF('３訓練実施施設の概要'!$D12="","",'３訓練実施施設の概要'!$D12)</f>
        <v>0</v>
      </c>
      <c r="G75" s="932">
        <f>IF('３訓練実施施設の概要'!$D12="","",'３訓練実施施設の概要'!$D12)</f>
        <v>0</v>
      </c>
      <c r="I75" s="491">
        <f t="shared" si="1"/>
        <v>0</v>
      </c>
      <c r="K75" s="78"/>
      <c r="L75" t="s">
        <v>774</v>
      </c>
    </row>
    <row r="76" spans="1:12">
      <c r="A76" s="491"/>
      <c r="B76" t="s">
        <v>1134</v>
      </c>
      <c r="D76" s="78" t="s">
        <v>1134</v>
      </c>
      <c r="E76" s="560" t="str">
        <f>IF('３訓練実施施設の概要'!$D13="","",'３訓練実施施設の概要'!$D13)</f>
        <v/>
      </c>
      <c r="F76" s="561" t="str">
        <f>IF('３訓練実施施設の概要'!$D13="","",'３訓練実施施設の概要'!$D13)</f>
        <v/>
      </c>
      <c r="G76" s="932" t="str">
        <f>IF('３訓練実施施設の概要'!$D13="","",'３訓練実施施設の概要'!$D13)</f>
        <v/>
      </c>
      <c r="I76" s="491" t="str">
        <f t="shared" si="1"/>
        <v/>
      </c>
      <c r="K76" s="78"/>
      <c r="L76" t="s">
        <v>775</v>
      </c>
    </row>
    <row r="77" spans="1:12">
      <c r="A77" s="491"/>
      <c r="B77" t="s">
        <v>24</v>
      </c>
      <c r="D77" s="78" t="s">
        <v>848</v>
      </c>
      <c r="E77" s="560" t="str">
        <f>IF('３訓練実施施設の概要'!$D14="","",'３訓練実施施設の概要'!$D14)</f>
        <v/>
      </c>
      <c r="F77" s="561" t="str">
        <f>IF('３訓練実施施設の概要'!$D14="","",'３訓練実施施設の概要'!$D14)</f>
        <v/>
      </c>
      <c r="G77" s="932" t="str">
        <f>IF('３訓練実施施設の概要'!$D14="","",'３訓練実施施設の概要'!$D14)</f>
        <v/>
      </c>
      <c r="I77" s="491" t="str">
        <f t="shared" si="1"/>
        <v/>
      </c>
      <c r="K77" s="78"/>
      <c r="L77" t="s">
        <v>775</v>
      </c>
    </row>
    <row r="78" spans="1:12">
      <c r="A78" s="491"/>
      <c r="B78" t="s">
        <v>1021</v>
      </c>
      <c r="C78" t="s">
        <v>360</v>
      </c>
      <c r="D78" s="78" t="s">
        <v>1022</v>
      </c>
      <c r="E78" s="560" t="str">
        <f>IF('３訓練実施施設の概要'!$D15="","",'３訓練実施施設の概要'!$D15)</f>
        <v/>
      </c>
      <c r="F78" s="561" t="str">
        <f>IF('３訓練実施施設の概要'!$D15="","",'３訓練実施施設の概要'!$D15)</f>
        <v/>
      </c>
      <c r="G78" s="932" t="str">
        <f>IF('３訓練実施施設の概要'!$D15="","",'３訓練実施施設の概要'!$D15)</f>
        <v/>
      </c>
      <c r="I78" s="491" t="str">
        <f t="shared" si="1"/>
        <v/>
      </c>
      <c r="K78" s="78"/>
      <c r="L78" t="s">
        <v>775</v>
      </c>
    </row>
    <row r="79" spans="1:12">
      <c r="A79" s="491"/>
      <c r="B79" t="s">
        <v>67</v>
      </c>
      <c r="C79" t="s">
        <v>360</v>
      </c>
      <c r="D79" s="78" t="s">
        <v>850</v>
      </c>
      <c r="E79" s="560" t="str">
        <f>IF('３訓練実施施設の概要'!$D16="","",'３訓練実施施設の概要'!$D16)</f>
        <v/>
      </c>
      <c r="F79" s="561" t="str">
        <f>IF('３訓練実施施設の概要'!$D16="","",'３訓練実施施設の概要'!$D16)</f>
        <v/>
      </c>
      <c r="G79" s="932" t="str">
        <f>IF('３訓練実施施設の概要'!$D16="","",'３訓練実施施設の概要'!$D16)</f>
        <v/>
      </c>
      <c r="I79" s="491" t="str">
        <f t="shared" si="1"/>
        <v/>
      </c>
      <c r="K79" s="78"/>
      <c r="L79" t="s">
        <v>775</v>
      </c>
    </row>
    <row r="80" spans="1:12">
      <c r="A80" s="491"/>
      <c r="C80" t="s">
        <v>287</v>
      </c>
      <c r="D80" s="78" t="s">
        <v>849</v>
      </c>
      <c r="E80" s="560" t="str">
        <f>IF('３訓練実施施設の概要'!$D17="","",'３訓練実施施設の概要'!$D17)</f>
        <v/>
      </c>
      <c r="F80" s="561" t="str">
        <f>IF('３訓練実施施設の概要'!$D17="","",'３訓練実施施設の概要'!$D17)</f>
        <v/>
      </c>
      <c r="G80" s="932" t="str">
        <f>IF('３訓練実施施設の概要'!$D17="","",'３訓練実施施設の概要'!$D17)</f>
        <v/>
      </c>
      <c r="I80" s="491" t="str">
        <f t="shared" si="1"/>
        <v/>
      </c>
      <c r="K80" s="78"/>
      <c r="L80" t="s">
        <v>774</v>
      </c>
    </row>
    <row r="81" spans="1:12">
      <c r="A81" s="491"/>
      <c r="B81" t="s">
        <v>663</v>
      </c>
      <c r="C81" t="s">
        <v>68</v>
      </c>
      <c r="D81" s="78" t="s">
        <v>853</v>
      </c>
      <c r="E81" s="560" t="str">
        <f>IF('３訓練実施施設の概要'!$D18="","",'３訓練実施施設の概要'!$D18)</f>
        <v/>
      </c>
      <c r="F81" s="561" t="str">
        <f>IF('３訓練実施施設の概要'!$D18="","",'３訓練実施施設の概要'!$D18)</f>
        <v/>
      </c>
      <c r="G81" s="932" t="str">
        <f>IF('３訓練実施施設の概要'!$D18="","",'３訓練実施施設の概要'!$D18)</f>
        <v/>
      </c>
      <c r="I81" s="491" t="str">
        <f t="shared" si="1"/>
        <v/>
      </c>
      <c r="K81" s="78"/>
      <c r="L81" t="s">
        <v>774</v>
      </c>
    </row>
    <row r="82" spans="1:12">
      <c r="A82" s="491"/>
      <c r="D82" s="78" t="s">
        <v>1013</v>
      </c>
      <c r="E82" s="560" t="str">
        <f>IF('３訓練実施施設の概要'!$D19="","",'３訓練実施施設の概要'!$D19)</f>
        <v/>
      </c>
      <c r="F82" s="561" t="str">
        <f>IF('３訓練実施施設の概要'!$D19="","",'３訓練実施施設の概要'!$D19)</f>
        <v/>
      </c>
      <c r="G82" s="932" t="str">
        <f>IF('３訓練実施施設の概要'!$D19="","",'３訓練実施施設の概要'!$D19)</f>
        <v/>
      </c>
      <c r="I82" s="491" t="str">
        <f t="shared" si="1"/>
        <v/>
      </c>
      <c r="K82" s="78"/>
      <c r="L82" t="s">
        <v>774</v>
      </c>
    </row>
    <row r="83" spans="1:12">
      <c r="A83" s="491"/>
      <c r="C83" t="s">
        <v>69</v>
      </c>
      <c r="D83" s="78" t="s">
        <v>851</v>
      </c>
      <c r="E83" s="560" t="str">
        <f>IF('３訓練実施施設の概要'!$D20="","",'３訓練実施施設の概要'!$D20)</f>
        <v/>
      </c>
      <c r="F83" s="561" t="str">
        <f>IF('３訓練実施施設の概要'!$D20="","",'３訓練実施施設の概要'!$D20)</f>
        <v/>
      </c>
      <c r="G83" s="932" t="str">
        <f>IF('３訓練実施施設の概要'!$D20="","",'３訓練実施施設の概要'!$D20)</f>
        <v/>
      </c>
      <c r="I83" s="491" t="str">
        <f t="shared" si="1"/>
        <v/>
      </c>
      <c r="K83" s="78"/>
      <c r="L83" t="s">
        <v>774</v>
      </c>
    </row>
    <row r="84" spans="1:12">
      <c r="A84" s="491"/>
      <c r="D84" s="78" t="s">
        <v>1014</v>
      </c>
      <c r="E84" s="560" t="str">
        <f>IF('３訓練実施施設の概要'!$D21="","",'３訓練実施施設の概要'!$D21)</f>
        <v/>
      </c>
      <c r="F84" s="561" t="str">
        <f>IF('３訓練実施施設の概要'!$D21="","",'３訓練実施施設の概要'!$D21)</f>
        <v/>
      </c>
      <c r="G84" s="932" t="str">
        <f>IF('３訓練実施施設の概要'!$D21="","",'３訓練実施施設の概要'!$D21)</f>
        <v/>
      </c>
      <c r="I84" s="491" t="str">
        <f t="shared" ref="I84:I150" si="2">IF($A$13="デュ",$F84,$E84)</f>
        <v/>
      </c>
      <c r="K84" s="78"/>
      <c r="L84" t="s">
        <v>774</v>
      </c>
    </row>
    <row r="85" spans="1:12">
      <c r="A85" s="491"/>
      <c r="C85" t="s">
        <v>497</v>
      </c>
      <c r="D85" s="78" t="s">
        <v>852</v>
      </c>
      <c r="E85" s="560" t="str">
        <f>IF('３訓練実施施設の概要'!$D22="","",'３訓練実施施設の概要'!$D22)</f>
        <v/>
      </c>
      <c r="F85" s="561" t="str">
        <f>IF('３訓練実施施設の概要'!$D22="","",'３訓練実施施設の概要'!$D22)</f>
        <v/>
      </c>
      <c r="G85" s="932" t="str">
        <f>IF('３訓練実施施設の概要'!$D22="","",'３訓練実施施設の概要'!$D22)</f>
        <v/>
      </c>
      <c r="I85" s="491" t="str">
        <f t="shared" si="2"/>
        <v/>
      </c>
      <c r="K85" s="78"/>
      <c r="L85" t="s">
        <v>774</v>
      </c>
    </row>
    <row r="86" spans="1:12">
      <c r="A86" s="491"/>
      <c r="D86" s="78" t="s">
        <v>1015</v>
      </c>
      <c r="E86" s="560" t="str">
        <f>IF('３訓練実施施設の概要'!$D23="","",'３訓練実施施設の概要'!$D23)</f>
        <v/>
      </c>
      <c r="F86" s="561" t="str">
        <f>IF('３訓練実施施設の概要'!$D23="","",'３訓練実施施設の概要'!$D23)</f>
        <v/>
      </c>
      <c r="G86" s="932" t="str">
        <f>IF('３訓練実施施設の概要'!$D23="","",'３訓練実施施設の概要'!$D23)</f>
        <v/>
      </c>
      <c r="I86" s="491" t="str">
        <f t="shared" si="2"/>
        <v/>
      </c>
      <c r="K86" s="78"/>
      <c r="L86" t="s">
        <v>774</v>
      </c>
    </row>
    <row r="87" spans="1:12">
      <c r="A87" s="491"/>
      <c r="B87" t="s">
        <v>74</v>
      </c>
      <c r="D87" s="78" t="s">
        <v>854</v>
      </c>
      <c r="E87" s="560" t="str">
        <f>IF('３訓練実施施設の概要'!$D24="","",'３訓練実施施設の概要'!$D24)</f>
        <v/>
      </c>
      <c r="F87" s="561" t="str">
        <f>IF('３訓練実施施設の概要'!$D24="","",'３訓練実施施設の概要'!$D24)</f>
        <v/>
      </c>
      <c r="G87" s="932" t="str">
        <f>IF('３訓練実施施設の概要'!$D24="","",'３訓練実施施設の概要'!$D24)</f>
        <v/>
      </c>
      <c r="I87" s="491" t="str">
        <f t="shared" si="2"/>
        <v/>
      </c>
      <c r="K87" s="78"/>
      <c r="L87" t="s">
        <v>774</v>
      </c>
    </row>
    <row r="88" spans="1:12">
      <c r="A88" s="491"/>
      <c r="B88" t="s">
        <v>682</v>
      </c>
      <c r="C88" t="s">
        <v>58</v>
      </c>
      <c r="D88" s="78" t="s">
        <v>855</v>
      </c>
      <c r="E88" s="560" t="str">
        <f>IF('３訓練実施施設の概要'!$D25="","",'３訓練実施施設の概要'!$D25)</f>
        <v/>
      </c>
      <c r="F88" s="561" t="str">
        <f>IF('３訓練実施施設の概要'!$D25="","",'３訓練実施施設の概要'!$D25)</f>
        <v/>
      </c>
      <c r="G88" s="932" t="str">
        <f>IF('３訓練実施施設の概要'!$D25="","",'３訓練実施施設の概要'!$D25)</f>
        <v/>
      </c>
      <c r="I88" s="491" t="str">
        <f t="shared" si="2"/>
        <v/>
      </c>
      <c r="K88" s="78"/>
      <c r="L88" t="s">
        <v>775</v>
      </c>
    </row>
    <row r="89" spans="1:12">
      <c r="A89" s="491"/>
      <c r="C89" t="s">
        <v>347</v>
      </c>
      <c r="D89" s="78" t="s">
        <v>856</v>
      </c>
      <c r="E89" s="560" t="str">
        <f>IF('３訓練実施施設の概要'!$D26="","",'３訓練実施施設の概要'!$D26)</f>
        <v/>
      </c>
      <c r="F89" s="561" t="str">
        <f>IF('３訓練実施施設の概要'!$D26="","",'３訓練実施施設の概要'!$D26)</f>
        <v/>
      </c>
      <c r="G89" s="932" t="str">
        <f>IF('３訓練実施施設の概要'!$D26="","",'３訓練実施施設の概要'!$D26)</f>
        <v/>
      </c>
      <c r="I89" s="491" t="str">
        <f t="shared" si="2"/>
        <v/>
      </c>
      <c r="K89" s="78"/>
      <c r="L89" t="s">
        <v>774</v>
      </c>
    </row>
    <row r="90" spans="1:12">
      <c r="A90" s="491"/>
      <c r="C90" t="s">
        <v>214</v>
      </c>
      <c r="D90" s="78" t="s">
        <v>857</v>
      </c>
      <c r="E90" s="560" t="e">
        <f>IF('３訓練実施施設の概要'!$D27="","",'３訓練実施施設の概要'!$D27)</f>
        <v>#DIV/0!</v>
      </c>
      <c r="F90" s="561" t="e">
        <f>IF('３訓練実施施設の概要'!$D27="","",'３訓練実施施設の概要'!$D27)</f>
        <v>#DIV/0!</v>
      </c>
      <c r="G90" s="932" t="e">
        <f>IF('３訓練実施施設の概要'!$D27="","",'３訓練実施施設の概要'!$D27)</f>
        <v>#DIV/0!</v>
      </c>
      <c r="I90" s="491" t="e">
        <f t="shared" si="2"/>
        <v>#DIV/0!</v>
      </c>
      <c r="K90" s="78"/>
      <c r="L90" t="s">
        <v>774</v>
      </c>
    </row>
    <row r="91" spans="1:12">
      <c r="A91" s="491"/>
      <c r="C91" t="s">
        <v>75</v>
      </c>
      <c r="D91" s="78" t="s">
        <v>858</v>
      </c>
      <c r="E91" s="560" t="str">
        <f>IF('３訓練実施施設の概要'!$D28="","",'３訓練実施施設の概要'!$D28)</f>
        <v/>
      </c>
      <c r="F91" s="561" t="str">
        <f>IF('３訓練実施施設の概要'!$D28="","",'３訓練実施施設の概要'!$D28)</f>
        <v/>
      </c>
      <c r="G91" s="932" t="str">
        <f>IF('３訓練実施施設の概要'!$D28="","",'３訓練実施施設の概要'!$D28)</f>
        <v/>
      </c>
      <c r="I91" s="491" t="str">
        <f t="shared" si="2"/>
        <v/>
      </c>
      <c r="K91" s="78"/>
      <c r="L91" t="s">
        <v>775</v>
      </c>
    </row>
    <row r="92" spans="1:12">
      <c r="A92" s="491"/>
      <c r="C92" t="s">
        <v>76</v>
      </c>
      <c r="D92" s="78" t="s">
        <v>859</v>
      </c>
      <c r="E92" s="560" t="str">
        <f>IF('３訓練実施施設の概要'!$D29="","",'３訓練実施施設の概要'!$D29)</f>
        <v/>
      </c>
      <c r="F92" s="561" t="str">
        <f>IF('３訓練実施施設の概要'!$D29="","",'３訓練実施施設の概要'!$D29)</f>
        <v/>
      </c>
      <c r="G92" s="932" t="str">
        <f>IF('３訓練実施施設の概要'!$D29="","",'３訓練実施施設の概要'!$D29)</f>
        <v/>
      </c>
      <c r="I92" s="491" t="str">
        <f t="shared" si="2"/>
        <v/>
      </c>
      <c r="K92" s="78"/>
      <c r="L92" t="s">
        <v>775</v>
      </c>
    </row>
    <row r="93" spans="1:12">
      <c r="A93" s="491"/>
      <c r="B93" t="s">
        <v>631</v>
      </c>
      <c r="C93" t="s">
        <v>380</v>
      </c>
      <c r="D93" s="78" t="s">
        <v>860</v>
      </c>
      <c r="E93" s="560" t="str">
        <f>IF('３訓練実施施設の概要'!$D30="","",'３訓練実施施設の概要'!$D30)</f>
        <v/>
      </c>
      <c r="F93" s="561" t="str">
        <f>IF('３訓練実施施設の概要'!$D30="","",'３訓練実施施設の概要'!$D30)</f>
        <v/>
      </c>
      <c r="G93" s="932" t="str">
        <f>IF('３訓練実施施設の概要'!$D30="","",'３訓練実施施設の概要'!$D30)</f>
        <v/>
      </c>
      <c r="I93" s="491" t="str">
        <f t="shared" si="2"/>
        <v/>
      </c>
      <c r="K93" s="78"/>
      <c r="L93" t="s">
        <v>775</v>
      </c>
    </row>
    <row r="94" spans="1:12">
      <c r="A94" s="491"/>
      <c r="C94" t="s">
        <v>77</v>
      </c>
      <c r="D94" s="78" t="s">
        <v>861</v>
      </c>
      <c r="E94" s="560" t="str">
        <f>IF('３訓練実施施設の概要'!$D31="","",'３訓練実施施設の概要'!$D31)</f>
        <v/>
      </c>
      <c r="F94" s="561" t="str">
        <f>IF('３訓練実施施設の概要'!$D31="","",'３訓練実施施設の概要'!$D31)</f>
        <v/>
      </c>
      <c r="G94" s="932" t="str">
        <f>IF('３訓練実施施設の概要'!$D31="","",'３訓練実施施設の概要'!$D31)</f>
        <v/>
      </c>
      <c r="I94" s="491" t="str">
        <f t="shared" si="2"/>
        <v/>
      </c>
      <c r="K94" s="78"/>
      <c r="L94" t="s">
        <v>775</v>
      </c>
    </row>
    <row r="95" spans="1:12">
      <c r="A95" s="491"/>
      <c r="C95" t="s">
        <v>664</v>
      </c>
      <c r="D95" s="78" t="s">
        <v>862</v>
      </c>
      <c r="E95" s="560" t="str">
        <f>IF('３訓練実施施設の概要'!$D32="","",'３訓練実施施設の概要'!$D32)</f>
        <v/>
      </c>
      <c r="F95" s="561" t="str">
        <f>IF('３訓練実施施設の概要'!$D32="","",'３訓練実施施設の概要'!$D32)</f>
        <v/>
      </c>
      <c r="G95" s="932" t="str">
        <f>IF('３訓練実施施設の概要'!$D32="","",'３訓練実施施設の概要'!$D32)</f>
        <v/>
      </c>
      <c r="I95" s="491" t="str">
        <f t="shared" si="2"/>
        <v/>
      </c>
      <c r="K95" s="78"/>
      <c r="L95" t="s">
        <v>775</v>
      </c>
    </row>
    <row r="96" spans="1:12">
      <c r="A96" s="491"/>
      <c r="C96" t="s">
        <v>665</v>
      </c>
      <c r="D96" s="78" t="s">
        <v>863</v>
      </c>
      <c r="E96" s="560" t="str">
        <f>IF('３訓練実施施設の概要'!$D33="","",'３訓練実施施設の概要'!$D33)</f>
        <v/>
      </c>
      <c r="F96" s="561" t="str">
        <f>IF('３訓練実施施設の概要'!$D33="","",'３訓練実施施設の概要'!$D33)</f>
        <v/>
      </c>
      <c r="G96" s="932" t="str">
        <f>IF('３訓練実施施設の概要'!$D33="","",'３訓練実施施設の概要'!$D33)</f>
        <v/>
      </c>
      <c r="I96" s="491" t="str">
        <f t="shared" si="2"/>
        <v/>
      </c>
      <c r="K96" s="78"/>
      <c r="L96" t="s">
        <v>775</v>
      </c>
    </row>
    <row r="97" spans="1:12">
      <c r="A97" s="491"/>
      <c r="C97" t="s">
        <v>349</v>
      </c>
      <c r="D97" s="78" t="s">
        <v>864</v>
      </c>
      <c r="E97" s="560" t="str">
        <f>IF('３訓練実施施設の概要'!$D34="","",'３訓練実施施設の概要'!$D34)</f>
        <v/>
      </c>
      <c r="F97" s="561" t="str">
        <f>IF('３訓練実施施設の概要'!$D34="","",'３訓練実施施設の概要'!$D34)</f>
        <v/>
      </c>
      <c r="G97" s="932" t="str">
        <f>IF('３訓練実施施設の概要'!$D34="","",'３訓練実施施設の概要'!$D34)</f>
        <v/>
      </c>
      <c r="I97" s="491" t="str">
        <f t="shared" si="2"/>
        <v/>
      </c>
      <c r="K97" s="78"/>
      <c r="L97" t="s">
        <v>775</v>
      </c>
    </row>
    <row r="98" spans="1:12">
      <c r="A98" s="491"/>
      <c r="B98" t="s">
        <v>666</v>
      </c>
      <c r="D98" s="78" t="s">
        <v>865</v>
      </c>
      <c r="E98" s="560" t="str">
        <f>IF('３訓練実施施設の概要'!$D35="","",'３訓練実施施設の概要'!$D35)</f>
        <v/>
      </c>
      <c r="F98" s="561" t="str">
        <f>IF('３訓練実施施設の概要'!$D35="","",'３訓練実施施設の概要'!$D35)</f>
        <v/>
      </c>
      <c r="G98" s="932" t="str">
        <f>IF('３訓練実施施設の概要'!$D35="","",'３訓練実施施設の概要'!$D35)</f>
        <v/>
      </c>
      <c r="I98" s="491" t="str">
        <f t="shared" si="2"/>
        <v/>
      </c>
      <c r="K98" s="78"/>
      <c r="L98" t="s">
        <v>774</v>
      </c>
    </row>
    <row r="99" spans="1:12">
      <c r="A99" s="491"/>
      <c r="B99" t="s">
        <v>667</v>
      </c>
      <c r="D99" s="78" t="s">
        <v>866</v>
      </c>
      <c r="E99" s="560" t="str">
        <f>IF('３訓練実施施設の概要'!$D36="","",'３訓練実施施設の概要'!$D36)</f>
        <v/>
      </c>
      <c r="F99" s="561" t="str">
        <f>IF('３訓練実施施設の概要'!$D36="","",'３訓練実施施設の概要'!$D36)</f>
        <v/>
      </c>
      <c r="G99" s="932" t="str">
        <f>IF('３訓練実施施設の概要'!$D36="","",'３訓練実施施設の概要'!$D36)</f>
        <v/>
      </c>
      <c r="I99" s="491" t="str">
        <f t="shared" si="2"/>
        <v/>
      </c>
      <c r="K99" s="78"/>
      <c r="L99" t="s">
        <v>774</v>
      </c>
    </row>
    <row r="100" spans="1:12">
      <c r="A100" s="491"/>
      <c r="B100" t="s">
        <v>668</v>
      </c>
      <c r="D100" s="78" t="s">
        <v>867</v>
      </c>
      <c r="E100" s="560" t="str">
        <f>IF('３訓練実施施設の概要'!$D37="","",'３訓練実施施設の概要'!$D37)</f>
        <v/>
      </c>
      <c r="F100" s="561" t="str">
        <f>IF('３訓練実施施設の概要'!$D37="","",'３訓練実施施設の概要'!$D37)</f>
        <v/>
      </c>
      <c r="G100" s="932" t="str">
        <f>IF('３訓練実施施設の概要'!$D37="","",'３訓練実施施設の概要'!$D37)</f>
        <v/>
      </c>
      <c r="I100" s="491" t="str">
        <f t="shared" si="2"/>
        <v/>
      </c>
      <c r="K100" s="78"/>
      <c r="L100" t="s">
        <v>774</v>
      </c>
    </row>
    <row r="101" spans="1:12">
      <c r="A101" s="491"/>
      <c r="B101" t="s">
        <v>375</v>
      </c>
      <c r="C101" t="s">
        <v>58</v>
      </c>
      <c r="D101" s="78" t="s">
        <v>868</v>
      </c>
      <c r="E101" s="560" t="str">
        <f>IF('３訓練実施施設の概要'!$D38="","",'３訓練実施施設の概要'!$D38)</f>
        <v/>
      </c>
      <c r="F101" s="561" t="str">
        <f>IF('３訓練実施施設の概要'!$D38="","",'３訓練実施施設の概要'!$D38)</f>
        <v/>
      </c>
      <c r="G101" s="932" t="str">
        <f>IF('３訓練実施施設の概要'!$D38="","",'３訓練実施施設の概要'!$D38)</f>
        <v/>
      </c>
      <c r="I101" s="491" t="str">
        <f t="shared" si="2"/>
        <v/>
      </c>
      <c r="K101" s="78"/>
      <c r="L101" t="s">
        <v>775</v>
      </c>
    </row>
    <row r="102" spans="1:12">
      <c r="A102" s="491"/>
      <c r="C102" t="s">
        <v>347</v>
      </c>
      <c r="D102" s="78" t="s">
        <v>869</v>
      </c>
      <c r="E102" s="560" t="str">
        <f>IF('３訓練実施施設の概要'!$D39="","",'３訓練実施施設の概要'!$D39)</f>
        <v/>
      </c>
      <c r="F102" s="561" t="str">
        <f>IF('３訓練実施施設の概要'!$D39="","",'３訓練実施施設の概要'!$D39)</f>
        <v/>
      </c>
      <c r="G102" s="932" t="str">
        <f>IF('３訓練実施施設の概要'!$D39="","",'３訓練実施施設の概要'!$D39)</f>
        <v/>
      </c>
      <c r="I102" s="491" t="str">
        <f t="shared" si="2"/>
        <v/>
      </c>
      <c r="K102" s="78"/>
      <c r="L102" t="s">
        <v>774</v>
      </c>
    </row>
    <row r="103" spans="1:12">
      <c r="A103" s="491"/>
      <c r="C103" t="s">
        <v>214</v>
      </c>
      <c r="D103" s="78" t="s">
        <v>870</v>
      </c>
      <c r="E103" s="560" t="e">
        <f>IF('３訓練実施施設の概要'!$D40="","",'３訓練実施施設の概要'!$D40)</f>
        <v>#DIV/0!</v>
      </c>
      <c r="F103" s="561" t="e">
        <f>IF('３訓練実施施設の概要'!$D40="","",'３訓練実施施設の概要'!$D40)</f>
        <v>#DIV/0!</v>
      </c>
      <c r="G103" s="932" t="e">
        <f>IF('３訓練実施施設の概要'!$D40="","",'３訓練実施施設の概要'!$D40)</f>
        <v>#DIV/0!</v>
      </c>
      <c r="I103" s="491" t="e">
        <f t="shared" si="2"/>
        <v>#DIV/0!</v>
      </c>
      <c r="K103" s="78"/>
      <c r="L103" t="s">
        <v>774</v>
      </c>
    </row>
    <row r="104" spans="1:12">
      <c r="A104" s="491"/>
      <c r="C104" t="s">
        <v>75</v>
      </c>
      <c r="D104" s="78" t="s">
        <v>871</v>
      </c>
      <c r="E104" s="560" t="str">
        <f>IF('３訓練実施施設の概要'!$D41="","",'３訓練実施施設の概要'!$D41)</f>
        <v/>
      </c>
      <c r="F104" s="561" t="str">
        <f>IF('３訓練実施施設の概要'!$D41="","",'３訓練実施施設の概要'!$D41)</f>
        <v/>
      </c>
      <c r="G104" s="932" t="str">
        <f>IF('３訓練実施施設の概要'!$D41="","",'３訓練実施施設の概要'!$D41)</f>
        <v/>
      </c>
      <c r="I104" s="491" t="str">
        <f t="shared" si="2"/>
        <v/>
      </c>
      <c r="K104" s="78"/>
      <c r="L104" t="s">
        <v>775</v>
      </c>
    </row>
    <row r="105" spans="1:12">
      <c r="A105" s="491"/>
      <c r="C105" t="s">
        <v>76</v>
      </c>
      <c r="D105" s="78" t="s">
        <v>872</v>
      </c>
      <c r="E105" s="560" t="str">
        <f>IF('３訓練実施施設の概要'!$D42="","",'３訓練実施施設の概要'!$D42)</f>
        <v/>
      </c>
      <c r="F105" s="561" t="str">
        <f>IF('３訓練実施施設の概要'!$D42="","",'３訓練実施施設の概要'!$D42)</f>
        <v/>
      </c>
      <c r="G105" s="932" t="str">
        <f>IF('３訓練実施施設の概要'!$D42="","",'３訓練実施施設の概要'!$D42)</f>
        <v/>
      </c>
      <c r="I105" s="491" t="str">
        <f t="shared" si="2"/>
        <v/>
      </c>
      <c r="K105" s="78"/>
      <c r="L105" t="s">
        <v>775</v>
      </c>
    </row>
    <row r="106" spans="1:12">
      <c r="A106" s="491"/>
      <c r="B106" t="s">
        <v>376</v>
      </c>
      <c r="C106" t="s">
        <v>58</v>
      </c>
      <c r="D106" s="78" t="s">
        <v>873</v>
      </c>
      <c r="E106" s="560" t="str">
        <f>IF('３訓練実施施設の概要'!$D43="","",'３訓練実施施設の概要'!$D43)</f>
        <v/>
      </c>
      <c r="F106" s="561" t="str">
        <f>IF('３訓練実施施設の概要'!$D43="","",'３訓練実施施設の概要'!$D43)</f>
        <v/>
      </c>
      <c r="G106" s="932" t="str">
        <f>IF('３訓練実施施設の概要'!$D43="","",'３訓練実施施設の概要'!$D43)</f>
        <v/>
      </c>
      <c r="I106" s="491" t="str">
        <f t="shared" si="2"/>
        <v/>
      </c>
      <c r="K106" s="78"/>
      <c r="L106" t="s">
        <v>775</v>
      </c>
    </row>
    <row r="107" spans="1:12">
      <c r="A107" s="491"/>
      <c r="C107" t="s">
        <v>347</v>
      </c>
      <c r="D107" s="78" t="s">
        <v>874</v>
      </c>
      <c r="E107" s="560" t="str">
        <f>IF('３訓練実施施設の概要'!$D44="","",'３訓練実施施設の概要'!$D44)</f>
        <v/>
      </c>
      <c r="F107" s="561" t="str">
        <f>IF('３訓練実施施設の概要'!$D44="","",'３訓練実施施設の概要'!$D44)</f>
        <v/>
      </c>
      <c r="G107" s="932" t="str">
        <f>IF('３訓練実施施設の概要'!$D44="","",'３訓練実施施設の概要'!$D44)</f>
        <v/>
      </c>
      <c r="I107" s="491" t="str">
        <f t="shared" si="2"/>
        <v/>
      </c>
      <c r="K107" s="78"/>
      <c r="L107" t="s">
        <v>774</v>
      </c>
    </row>
    <row r="108" spans="1:12">
      <c r="A108" s="491"/>
      <c r="C108" t="s">
        <v>214</v>
      </c>
      <c r="D108" s="78" t="s">
        <v>875</v>
      </c>
      <c r="E108" s="560" t="e">
        <f>IF('３訓練実施施設の概要'!$D45="","",'３訓練実施施設の概要'!$D45)</f>
        <v>#DIV/0!</v>
      </c>
      <c r="F108" s="561" t="e">
        <f>IF('３訓練実施施設の概要'!$D45="","",'３訓練実施施設の概要'!$D45)</f>
        <v>#DIV/0!</v>
      </c>
      <c r="G108" s="932" t="e">
        <f>IF('３訓練実施施設の概要'!$D45="","",'３訓練実施施設の概要'!$D45)</f>
        <v>#DIV/0!</v>
      </c>
      <c r="I108" s="491" t="e">
        <f t="shared" si="2"/>
        <v>#DIV/0!</v>
      </c>
      <c r="K108" s="78"/>
      <c r="L108" t="s">
        <v>774</v>
      </c>
    </row>
    <row r="109" spans="1:12">
      <c r="A109" s="491"/>
      <c r="C109" t="s">
        <v>75</v>
      </c>
      <c r="D109" s="78" t="s">
        <v>876</v>
      </c>
      <c r="E109" s="560" t="str">
        <f>IF('３訓練実施施設の概要'!$D46="","",'３訓練実施施設の概要'!$D46)</f>
        <v/>
      </c>
      <c r="F109" s="561" t="str">
        <f>IF('３訓練実施施設の概要'!$D46="","",'３訓練実施施設の概要'!$D46)</f>
        <v/>
      </c>
      <c r="G109" s="932" t="str">
        <f>IF('３訓練実施施設の概要'!$D46="","",'３訓練実施施設の概要'!$D46)</f>
        <v/>
      </c>
      <c r="I109" s="491" t="str">
        <f t="shared" si="2"/>
        <v/>
      </c>
      <c r="K109" s="78"/>
      <c r="L109" t="s">
        <v>775</v>
      </c>
    </row>
    <row r="110" spans="1:12">
      <c r="A110" s="491"/>
      <c r="C110" t="s">
        <v>76</v>
      </c>
      <c r="D110" s="78" t="s">
        <v>877</v>
      </c>
      <c r="E110" s="560" t="str">
        <f>IF('３訓練実施施設の概要'!$D47="","",'３訓練実施施設の概要'!$D47)</f>
        <v/>
      </c>
      <c r="F110" s="561" t="str">
        <f>IF('３訓練実施施設の概要'!$D47="","",'３訓練実施施設の概要'!$D47)</f>
        <v/>
      </c>
      <c r="G110" s="932" t="str">
        <f>IF('３訓練実施施設の概要'!$D47="","",'３訓練実施施設の概要'!$D47)</f>
        <v/>
      </c>
      <c r="I110" s="491" t="str">
        <f t="shared" si="2"/>
        <v/>
      </c>
      <c r="K110" s="78"/>
      <c r="L110" t="s">
        <v>775</v>
      </c>
    </row>
    <row r="111" spans="1:12">
      <c r="A111" s="491"/>
      <c r="B111" t="s">
        <v>377</v>
      </c>
      <c r="C111" t="s">
        <v>58</v>
      </c>
      <c r="D111" s="78" t="s">
        <v>878</v>
      </c>
      <c r="E111" s="560" t="str">
        <f>IF('３訓練実施施設の概要'!$D48="","",'３訓練実施施設の概要'!$D48)</f>
        <v/>
      </c>
      <c r="F111" s="561" t="str">
        <f>IF('３訓練実施施設の概要'!$D48="","",'３訓練実施施設の概要'!$D48)</f>
        <v/>
      </c>
      <c r="G111" s="932" t="str">
        <f>IF('３訓練実施施設の概要'!$D48="","",'３訓練実施施設の概要'!$D48)</f>
        <v/>
      </c>
      <c r="I111" s="491" t="str">
        <f t="shared" si="2"/>
        <v/>
      </c>
      <c r="K111" s="78"/>
      <c r="L111" t="s">
        <v>775</v>
      </c>
    </row>
    <row r="112" spans="1:12">
      <c r="A112" s="491"/>
      <c r="C112" t="s">
        <v>347</v>
      </c>
      <c r="D112" s="78" t="s">
        <v>879</v>
      </c>
      <c r="E112" s="560" t="str">
        <f>IF('３訓練実施施設の概要'!$D49="","",'３訓練実施施設の概要'!$D49)</f>
        <v/>
      </c>
      <c r="F112" s="561" t="str">
        <f>IF('３訓練実施施設の概要'!$D49="","",'３訓練実施施設の概要'!$D49)</f>
        <v/>
      </c>
      <c r="G112" s="932" t="str">
        <f>IF('３訓練実施施設の概要'!$D49="","",'３訓練実施施設の概要'!$D49)</f>
        <v/>
      </c>
      <c r="I112" s="491" t="str">
        <f t="shared" si="2"/>
        <v/>
      </c>
      <c r="K112" s="78"/>
      <c r="L112" t="s">
        <v>774</v>
      </c>
    </row>
    <row r="113" spans="1:12">
      <c r="A113" s="491"/>
      <c r="C113" t="s">
        <v>214</v>
      </c>
      <c r="D113" s="78" t="s">
        <v>880</v>
      </c>
      <c r="E113" s="560" t="e">
        <f>IF('３訓練実施施設の概要'!$D50="","",'３訓練実施施設の概要'!$D50)</f>
        <v>#DIV/0!</v>
      </c>
      <c r="F113" s="561" t="e">
        <f>IF('３訓練実施施設の概要'!$D50="","",'３訓練実施施設の概要'!$D50)</f>
        <v>#DIV/0!</v>
      </c>
      <c r="G113" s="932" t="e">
        <f>IF('３訓練実施施設の概要'!$D50="","",'３訓練実施施設の概要'!$D50)</f>
        <v>#DIV/0!</v>
      </c>
      <c r="I113" s="491" t="e">
        <f t="shared" si="2"/>
        <v>#DIV/0!</v>
      </c>
      <c r="K113" s="78"/>
      <c r="L113" t="s">
        <v>774</v>
      </c>
    </row>
    <row r="114" spans="1:12">
      <c r="A114" s="491"/>
      <c r="C114" t="s">
        <v>75</v>
      </c>
      <c r="D114" s="78" t="s">
        <v>881</v>
      </c>
      <c r="E114" s="560" t="str">
        <f>IF('３訓練実施施設の概要'!$D51="","",'３訓練実施施設の概要'!$D51)</f>
        <v/>
      </c>
      <c r="F114" s="561" t="str">
        <f>IF('３訓練実施施設の概要'!$D51="","",'３訓練実施施設の概要'!$D51)</f>
        <v/>
      </c>
      <c r="G114" s="932" t="str">
        <f>IF('３訓練実施施設の概要'!$D51="","",'３訓練実施施設の概要'!$D51)</f>
        <v/>
      </c>
      <c r="I114" s="491" t="str">
        <f t="shared" si="2"/>
        <v/>
      </c>
      <c r="K114" s="78"/>
      <c r="L114" t="s">
        <v>775</v>
      </c>
    </row>
    <row r="115" spans="1:12">
      <c r="A115" s="491"/>
      <c r="C115" t="s">
        <v>76</v>
      </c>
      <c r="D115" s="78" t="s">
        <v>882</v>
      </c>
      <c r="E115" s="560" t="str">
        <f>IF('３訓練実施施設の概要'!$D52="","",'３訓練実施施設の概要'!$D52)</f>
        <v/>
      </c>
      <c r="F115" s="561" t="str">
        <f>IF('３訓練実施施設の概要'!$D52="","",'３訓練実施施設の概要'!$D52)</f>
        <v/>
      </c>
      <c r="G115" s="932" t="str">
        <f>IF('３訓練実施施設の概要'!$D52="","",'３訓練実施施設の概要'!$D52)</f>
        <v/>
      </c>
      <c r="I115" s="491" t="str">
        <f t="shared" si="2"/>
        <v/>
      </c>
      <c r="K115" s="78"/>
      <c r="L115" t="s">
        <v>775</v>
      </c>
    </row>
    <row r="116" spans="1:12">
      <c r="A116" s="491"/>
      <c r="B116" t="s">
        <v>378</v>
      </c>
      <c r="C116" t="s">
        <v>379</v>
      </c>
      <c r="D116" s="78" t="s">
        <v>883</v>
      </c>
      <c r="E116" s="560" t="str">
        <f>IF('３訓練実施施設の概要'!$D53="","",'３訓練実施施設の概要'!$D53)</f>
        <v/>
      </c>
      <c r="F116" s="561" t="str">
        <f>IF('３訓練実施施設の概要'!$D53="","",'３訓練実施施設の概要'!$D53)</f>
        <v/>
      </c>
      <c r="G116" s="932" t="str">
        <f>IF('３訓練実施施設の概要'!$D53="","",'３訓練実施施設の概要'!$D53)</f>
        <v/>
      </c>
      <c r="I116" s="491" t="str">
        <f t="shared" si="2"/>
        <v/>
      </c>
      <c r="K116" s="78"/>
      <c r="L116" t="s">
        <v>774</v>
      </c>
    </row>
    <row r="117" spans="1:12">
      <c r="A117" s="491"/>
      <c r="C117" t="s">
        <v>77</v>
      </c>
      <c r="D117" s="78" t="s">
        <v>884</v>
      </c>
      <c r="E117" s="560" t="str">
        <f>IF('３訓練実施施設の概要'!$D54="","",'３訓練実施施設の概要'!$D54)</f>
        <v/>
      </c>
      <c r="F117" s="561" t="str">
        <f>IF('３訓練実施施設の概要'!$D54="","",'３訓練実施施設の概要'!$D54)</f>
        <v/>
      </c>
      <c r="G117" s="932" t="str">
        <f>IF('３訓練実施施設の概要'!$D54="","",'３訓練実施施設の概要'!$D54)</f>
        <v/>
      </c>
      <c r="I117" s="491" t="str">
        <f t="shared" si="2"/>
        <v/>
      </c>
      <c r="K117" s="78"/>
      <c r="L117" t="s">
        <v>775</v>
      </c>
    </row>
    <row r="118" spans="1:12">
      <c r="A118" s="491"/>
      <c r="C118" t="s">
        <v>664</v>
      </c>
      <c r="D118" s="78" t="s">
        <v>885</v>
      </c>
      <c r="E118" s="560" t="str">
        <f>IF('３訓練実施施設の概要'!$D55="","",'３訓練実施施設の概要'!$D55)</f>
        <v/>
      </c>
      <c r="F118" s="561" t="str">
        <f>IF('３訓練実施施設の概要'!$D55="","",'３訓練実施施設の概要'!$D55)</f>
        <v/>
      </c>
      <c r="G118" s="932" t="str">
        <f>IF('３訓練実施施設の概要'!$D55="","",'３訓練実施施設の概要'!$D55)</f>
        <v/>
      </c>
      <c r="I118" s="491" t="str">
        <f t="shared" si="2"/>
        <v/>
      </c>
      <c r="K118" s="78"/>
      <c r="L118" t="s">
        <v>775</v>
      </c>
    </row>
    <row r="119" spans="1:12">
      <c r="A119" s="491"/>
      <c r="C119" t="s">
        <v>665</v>
      </c>
      <c r="D119" s="78" t="s">
        <v>886</v>
      </c>
      <c r="E119" s="560" t="str">
        <f>IF('３訓練実施施設の概要'!$D56="","",'３訓練実施施設の概要'!$D56)</f>
        <v/>
      </c>
      <c r="F119" s="561" t="str">
        <f>IF('３訓練実施施設の概要'!$D56="","",'３訓練実施施設の概要'!$D56)</f>
        <v/>
      </c>
      <c r="G119" s="932" t="str">
        <f>IF('３訓練実施施設の概要'!$D56="","",'３訓練実施施設の概要'!$D56)</f>
        <v/>
      </c>
      <c r="I119" s="491" t="str">
        <f t="shared" si="2"/>
        <v/>
      </c>
      <c r="K119" s="78"/>
      <c r="L119" t="s">
        <v>775</v>
      </c>
    </row>
    <row r="120" spans="1:12">
      <c r="A120" s="491"/>
      <c r="C120" t="s">
        <v>349</v>
      </c>
      <c r="D120" s="78" t="s">
        <v>887</v>
      </c>
      <c r="E120" s="560" t="str">
        <f>IF('３訓練実施施設の概要'!$D57="","",'３訓練実施施設の概要'!$D57)</f>
        <v/>
      </c>
      <c r="F120" s="561" t="str">
        <f>IF('３訓練実施施設の概要'!$D57="","",'３訓練実施施設の概要'!$D57)</f>
        <v/>
      </c>
      <c r="G120" s="932" t="str">
        <f>IF('３訓練実施施設の概要'!$D57="","",'３訓練実施施設の概要'!$D57)</f>
        <v/>
      </c>
      <c r="I120" s="491" t="str">
        <f t="shared" si="2"/>
        <v/>
      </c>
      <c r="K120" s="78"/>
      <c r="L120" t="s">
        <v>775</v>
      </c>
    </row>
    <row r="121" spans="1:12">
      <c r="A121" s="491"/>
      <c r="D121" s="78"/>
      <c r="E121" s="933" t="s">
        <v>777</v>
      </c>
      <c r="F121" s="934" t="s">
        <v>777</v>
      </c>
      <c r="G121" s="935" t="s">
        <v>777</v>
      </c>
      <c r="I121" s="491" t="str">
        <f t="shared" si="2"/>
        <v/>
      </c>
      <c r="K121" s="78"/>
      <c r="L121" t="s">
        <v>775</v>
      </c>
    </row>
    <row r="122" spans="1:12">
      <c r="A122" s="491"/>
      <c r="D122" s="78"/>
      <c r="E122" s="933" t="s">
        <v>777</v>
      </c>
      <c r="F122" s="934" t="s">
        <v>777</v>
      </c>
      <c r="G122" s="935" t="s">
        <v>777</v>
      </c>
      <c r="I122" s="491" t="str">
        <f t="shared" si="2"/>
        <v/>
      </c>
      <c r="K122" s="78"/>
      <c r="L122" t="s">
        <v>775</v>
      </c>
    </row>
    <row r="123" spans="1:12">
      <c r="A123" s="491"/>
      <c r="D123" s="78"/>
      <c r="E123" s="933" t="s">
        <v>777</v>
      </c>
      <c r="F123" s="934" t="s">
        <v>777</v>
      </c>
      <c r="G123" s="935" t="s">
        <v>777</v>
      </c>
      <c r="I123" s="491" t="str">
        <f t="shared" si="2"/>
        <v/>
      </c>
      <c r="K123" s="78"/>
      <c r="L123" t="s">
        <v>775</v>
      </c>
    </row>
    <row r="124" spans="1:12">
      <c r="A124" s="491"/>
      <c r="D124" s="78"/>
      <c r="E124" s="933" t="s">
        <v>777</v>
      </c>
      <c r="F124" s="934" t="s">
        <v>777</v>
      </c>
      <c r="G124" s="935" t="s">
        <v>777</v>
      </c>
      <c r="I124" s="491" t="str">
        <f t="shared" si="2"/>
        <v/>
      </c>
      <c r="K124" s="78"/>
      <c r="L124" t="s">
        <v>775</v>
      </c>
    </row>
    <row r="125" spans="1:12">
      <c r="A125" s="491" t="s">
        <v>980</v>
      </c>
      <c r="B125" t="s">
        <v>45</v>
      </c>
      <c r="C125" t="s">
        <v>61</v>
      </c>
      <c r="D125" s="78" t="s">
        <v>889</v>
      </c>
      <c r="E125" s="560" t="str">
        <f>IF('４訓練の概要'!$D7="","",'４訓練の概要'!$D7)</f>
        <v>育児等両立応援訓練（短時間訓練）（４箇月）</v>
      </c>
      <c r="F125" s="561" t="str">
        <f>IF('４訓練の概要'!$D7="","",'４訓練の概要'!$D7)</f>
        <v>育児等両立応援訓練（短時間訓練）（４箇月）</v>
      </c>
      <c r="G125" s="932" t="str">
        <f>IF('４訓練の概要'!$D7="","",'４訓練の概要'!$D7)</f>
        <v>育児等両立応援訓練（短時間訓練）（４箇月）</v>
      </c>
      <c r="I125" s="491" t="str">
        <f t="shared" si="2"/>
        <v>育児等両立応援訓練（短時間訓練）（４箇月）</v>
      </c>
      <c r="K125" s="78"/>
      <c r="L125" t="s">
        <v>775</v>
      </c>
    </row>
    <row r="126" spans="1:12">
      <c r="A126" s="491"/>
      <c r="C126" t="s">
        <v>160</v>
      </c>
      <c r="D126" s="78" t="s">
        <v>890</v>
      </c>
      <c r="E126" s="560" t="str">
        <f>IF('４訓練の概要'!$D8="","",'４訓練の概要'!$D8)</f>
        <v/>
      </c>
      <c r="F126" s="561" t="str">
        <f>IF('４訓練の概要'!$D8="","",'４訓練の概要'!$D8)</f>
        <v/>
      </c>
      <c r="G126" s="932" t="str">
        <f>IF('４訓練の概要'!$D8="","",'４訓練の概要'!$D8)</f>
        <v/>
      </c>
      <c r="I126" s="491" t="str">
        <f t="shared" si="2"/>
        <v/>
      </c>
      <c r="K126" s="78"/>
      <c r="L126" t="s">
        <v>774</v>
      </c>
    </row>
    <row r="127" spans="1:12">
      <c r="A127" s="491"/>
      <c r="C127" t="s">
        <v>566</v>
      </c>
      <c r="D127" s="78" t="s">
        <v>891</v>
      </c>
      <c r="E127" s="560" t="str">
        <f>IF('４訓練の概要'!$D9="","",'４訓練の概要'!$D9)</f>
        <v/>
      </c>
      <c r="F127" s="561" t="str">
        <f>IF('４訓練の概要'!$D9="","",'４訓練の概要'!$D9)</f>
        <v/>
      </c>
      <c r="G127" s="932" t="str">
        <f>IF('４訓練の概要'!$D9="","",'４訓練の概要'!$D9)</f>
        <v/>
      </c>
      <c r="I127" s="491" t="str">
        <f t="shared" si="2"/>
        <v/>
      </c>
      <c r="K127" s="78"/>
      <c r="L127" t="s">
        <v>775</v>
      </c>
    </row>
    <row r="128" spans="1:12">
      <c r="A128" s="491"/>
      <c r="C128" t="s">
        <v>598</v>
      </c>
      <c r="D128" s="78" t="s">
        <v>892</v>
      </c>
      <c r="E128" s="560" t="str">
        <f>IF('４訓練の概要'!$D10="","",'４訓練の概要'!$D10)</f>
        <v/>
      </c>
      <c r="F128" s="561" t="str">
        <f>IF('４訓練の概要'!$D10="","",'４訓練の概要'!$D10)</f>
        <v/>
      </c>
      <c r="G128" s="932" t="str">
        <f>IF('４訓練の概要'!$D10="","",'４訓練の概要'!$D10)</f>
        <v/>
      </c>
      <c r="I128" s="491" t="str">
        <f t="shared" si="2"/>
        <v/>
      </c>
      <c r="K128" s="78"/>
      <c r="L128" t="s">
        <v>775</v>
      </c>
    </row>
    <row r="129" spans="1:12">
      <c r="A129" s="491"/>
      <c r="C129" t="s">
        <v>567</v>
      </c>
      <c r="D129" s="78" t="s">
        <v>893</v>
      </c>
      <c r="E129" s="560" t="str">
        <f>IF('４訓練の概要'!$D11="","",'４訓練の概要'!$D11)</f>
        <v/>
      </c>
      <c r="F129" s="561" t="str">
        <f>IF('４訓練の概要'!$D11="","",'４訓練の概要'!$D11)</f>
        <v/>
      </c>
      <c r="G129" s="932" t="str">
        <f>IF('４訓練の概要'!$D11="","",'４訓練の概要'!$D11)</f>
        <v/>
      </c>
      <c r="I129" s="491" t="str">
        <f t="shared" si="2"/>
        <v/>
      </c>
      <c r="K129" s="78"/>
      <c r="L129" t="s">
        <v>775</v>
      </c>
    </row>
    <row r="130" spans="1:12">
      <c r="A130" s="491"/>
      <c r="B130" t="s">
        <v>1054</v>
      </c>
      <c r="D130" t="s">
        <v>1054</v>
      </c>
      <c r="E130" s="560" t="str">
        <f>IF('４訓練の概要'!$D12="","",'４訓練の概要'!$D12)</f>
        <v/>
      </c>
      <c r="F130" s="561" t="str">
        <f>IF('４訓練の概要'!$D12="","",'４訓練の概要'!$D12)</f>
        <v/>
      </c>
      <c r="G130" s="932" t="str">
        <f>IF('４訓練の概要'!$D12="","",'４訓練の概要'!$D12)</f>
        <v/>
      </c>
      <c r="I130" s="491" t="str">
        <f t="shared" si="2"/>
        <v/>
      </c>
      <c r="K130" s="78"/>
      <c r="L130" t="s">
        <v>775</v>
      </c>
    </row>
    <row r="131" spans="1:12">
      <c r="A131" s="491"/>
      <c r="B131" t="s">
        <v>329</v>
      </c>
      <c r="D131" s="78" t="s">
        <v>894</v>
      </c>
      <c r="E131" s="560" t="str">
        <f>IF('４訓練の概要'!$D13="","",'４訓練の概要'!$D13)</f>
        <v/>
      </c>
      <c r="F131" s="561" t="str">
        <f>IF('４訓練の概要'!$D13="","",'４訓練の概要'!$D13)</f>
        <v/>
      </c>
      <c r="G131" s="932" t="str">
        <f>IF('４訓練の概要'!$D13="","",'４訓練の概要'!$D13)</f>
        <v/>
      </c>
      <c r="I131" s="491" t="str">
        <f t="shared" si="2"/>
        <v/>
      </c>
      <c r="K131" s="78"/>
      <c r="L131" t="s">
        <v>775</v>
      </c>
    </row>
    <row r="132" spans="1:12">
      <c r="A132" s="491"/>
      <c r="B132" t="s">
        <v>796</v>
      </c>
      <c r="D132" s="78" t="s">
        <v>895</v>
      </c>
      <c r="E132" s="560" t="str">
        <f>IF('４訓練の概要'!$D14="","",'４訓練の概要'!$D14)</f>
        <v/>
      </c>
      <c r="F132" s="561" t="str">
        <f>IF('４訓練の概要'!$D14="","",'４訓練の概要'!$D14)</f>
        <v/>
      </c>
      <c r="G132" s="932" t="str">
        <f>IF('４訓練の概要'!$D14="","",'４訓練の概要'!$D14)</f>
        <v/>
      </c>
      <c r="I132" s="491" t="str">
        <f t="shared" si="2"/>
        <v/>
      </c>
      <c r="K132" s="78"/>
      <c r="L132" t="s">
        <v>775</v>
      </c>
    </row>
    <row r="133" spans="1:12">
      <c r="A133" s="491"/>
      <c r="B133" t="s">
        <v>1106</v>
      </c>
      <c r="D133" s="78" t="s">
        <v>1109</v>
      </c>
      <c r="E133" s="560" t="str">
        <f>IF('４訓練の概要'!$D15="","",'４訓練の概要'!$D15)</f>
        <v/>
      </c>
      <c r="F133" s="561" t="str">
        <f>IF('４訓練の概要'!$D15="","",'４訓練の概要'!$D15)</f>
        <v/>
      </c>
      <c r="G133" s="932" t="str">
        <f>IF('４訓練の概要'!$D15="","",'４訓練の概要'!$D15)</f>
        <v/>
      </c>
      <c r="I133" s="491" t="str">
        <f t="shared" si="2"/>
        <v/>
      </c>
      <c r="K133" s="78"/>
      <c r="L133" t="s">
        <v>775</v>
      </c>
    </row>
    <row r="134" spans="1:12">
      <c r="A134" s="491"/>
      <c r="B134" t="s">
        <v>1107</v>
      </c>
      <c r="D134" s="78" t="s">
        <v>1110</v>
      </c>
      <c r="E134" s="560" t="str">
        <f>IF('４訓練の概要'!$D16="","",'４訓練の概要'!$D16)</f>
        <v/>
      </c>
      <c r="F134" s="561" t="str">
        <f>IF('４訓練の概要'!$D16="","",'４訓練の概要'!$D16)</f>
        <v/>
      </c>
      <c r="G134" s="932" t="str">
        <f>IF('４訓練の概要'!$D16="","",'４訓練の概要'!$D16)</f>
        <v/>
      </c>
      <c r="I134" s="491" t="str">
        <f t="shared" si="2"/>
        <v/>
      </c>
      <c r="K134" s="78"/>
      <c r="L134" t="s">
        <v>775</v>
      </c>
    </row>
    <row r="135" spans="1:12">
      <c r="A135" s="491"/>
      <c r="B135" t="s">
        <v>797</v>
      </c>
      <c r="D135" s="78" t="s">
        <v>896</v>
      </c>
      <c r="E135" s="560" t="str">
        <f>IF('４訓練の概要'!$D17="","",'４訓練の概要'!$D17)</f>
        <v/>
      </c>
      <c r="F135" s="561" t="str">
        <f>IF('４訓練の概要'!$D17="","",'４訓練の概要'!$D17)</f>
        <v/>
      </c>
      <c r="G135" s="932" t="str">
        <f>IF('４訓練の概要'!$D17="","",'４訓練の概要'!$D17)</f>
        <v/>
      </c>
      <c r="I135" s="491" t="str">
        <f t="shared" si="2"/>
        <v/>
      </c>
      <c r="K135" s="78"/>
      <c r="L135" t="s">
        <v>775</v>
      </c>
    </row>
    <row r="136" spans="1:12">
      <c r="A136" s="491"/>
      <c r="B136" t="s">
        <v>1132</v>
      </c>
      <c r="D136" s="78" t="s">
        <v>1133</v>
      </c>
      <c r="E136" s="560" t="str">
        <f>IF('４訓練の概要'!$D18="","",'４訓練の概要'!$D18)</f>
        <v>有</v>
      </c>
      <c r="F136" s="561" t="str">
        <f>IF('４訓練の概要'!$D18="","",'４訓練の概要'!$D18)</f>
        <v>有</v>
      </c>
      <c r="G136" s="932" t="str">
        <f>IF('４訓練の概要'!$D18="","",'４訓練の概要'!$D18)</f>
        <v>有</v>
      </c>
      <c r="I136" s="491" t="str">
        <f t="shared" si="2"/>
        <v>有</v>
      </c>
      <c r="K136" s="78"/>
      <c r="L136" t="s">
        <v>775</v>
      </c>
    </row>
    <row r="137" spans="1:12">
      <c r="A137" s="491"/>
      <c r="B137" t="s">
        <v>16</v>
      </c>
      <c r="D137" s="78" t="s">
        <v>897</v>
      </c>
      <c r="E137" s="560" t="str">
        <f>IF('４訓練の概要'!$D19="","",'４訓練の概要'!$D19)</f>
        <v/>
      </c>
      <c r="F137" s="561" t="str">
        <f>IF('４訓練の概要'!$D19="","",'４訓練の概要'!$D19)</f>
        <v/>
      </c>
      <c r="G137" s="932" t="str">
        <f>IF('４訓練の概要'!$D19="","",'４訓練の概要'!$D19)</f>
        <v/>
      </c>
      <c r="I137" s="491" t="str">
        <f t="shared" si="2"/>
        <v/>
      </c>
      <c r="K137" s="78"/>
      <c r="L137" t="s">
        <v>775</v>
      </c>
    </row>
    <row r="138" spans="1:12">
      <c r="A138" s="491"/>
      <c r="B138" t="s">
        <v>79</v>
      </c>
      <c r="D138" s="78" t="s">
        <v>898</v>
      </c>
      <c r="E138" s="560" t="str">
        <f>IF('４訓練の概要'!$D20="","",'４訓練の概要'!$D20)</f>
        <v/>
      </c>
      <c r="F138" s="561" t="str">
        <f>IF('４訓練の概要'!$D20="","",'４訓練の概要'!$D20)</f>
        <v/>
      </c>
      <c r="G138" s="932" t="str">
        <f>IF('４訓練の概要'!$D20="","",'４訓練の概要'!$D20)</f>
        <v/>
      </c>
      <c r="I138" s="491" t="str">
        <f t="shared" si="2"/>
        <v/>
      </c>
      <c r="K138" s="78"/>
      <c r="L138" t="s">
        <v>774</v>
      </c>
    </row>
    <row r="139" spans="1:12">
      <c r="A139" s="491"/>
      <c r="B139" t="s">
        <v>604</v>
      </c>
      <c r="D139" s="78" t="s">
        <v>899</v>
      </c>
      <c r="E139" s="560" t="str">
        <f>IF('４訓練の概要'!$D21="","",'４訓練の概要'!$D21)</f>
        <v/>
      </c>
      <c r="F139" s="561" t="str">
        <f>IF('４訓練の概要'!$D21="","",'４訓練の概要'!$D21)</f>
        <v/>
      </c>
      <c r="G139" s="932" t="str">
        <f>IF('４訓練の概要'!$D21="","",'４訓練の概要'!$D21)</f>
        <v/>
      </c>
      <c r="I139" s="491" t="str">
        <f t="shared" si="2"/>
        <v/>
      </c>
      <c r="K139" s="78"/>
      <c r="L139" t="s">
        <v>774</v>
      </c>
    </row>
    <row r="140" spans="1:12">
      <c r="A140" s="491"/>
      <c r="B140" t="s">
        <v>586</v>
      </c>
      <c r="C140" t="s">
        <v>587</v>
      </c>
      <c r="D140" s="78" t="s">
        <v>902</v>
      </c>
      <c r="E140" s="560">
        <f>IF('４訓練の概要'!$D22="","",'４訓練の概要'!$D22)</f>
        <v>0</v>
      </c>
      <c r="F140" s="561">
        <f>IF('４訓練の概要'!$D22="","",'４訓練の概要'!$D22)</f>
        <v>0</v>
      </c>
      <c r="G140" s="932">
        <f>IF('４訓練の概要'!$D22="","",'４訓練の概要'!$D22)</f>
        <v>0</v>
      </c>
      <c r="I140" s="491">
        <f t="shared" si="2"/>
        <v>0</v>
      </c>
      <c r="K140" s="78"/>
      <c r="L140" t="s">
        <v>774</v>
      </c>
    </row>
    <row r="141" spans="1:12">
      <c r="A141" s="491"/>
      <c r="C141" t="s">
        <v>589</v>
      </c>
      <c r="D141" s="78" t="s">
        <v>900</v>
      </c>
      <c r="E141" s="560" t="str">
        <f>IF('４訓練の概要'!$D23="","",'４訓練の概要'!$D23)</f>
        <v/>
      </c>
      <c r="F141" s="561" t="str">
        <f>IF('４訓練の概要'!$D23="","",'４訓練の概要'!$D23)</f>
        <v/>
      </c>
      <c r="G141" s="932" t="str">
        <f>IF('４訓練の概要'!$D23="","",'４訓練の概要'!$D23)</f>
        <v/>
      </c>
      <c r="I141" s="491" t="str">
        <f t="shared" si="2"/>
        <v/>
      </c>
      <c r="K141" s="78"/>
      <c r="L141" t="s">
        <v>774</v>
      </c>
    </row>
    <row r="142" spans="1:12">
      <c r="A142" s="491"/>
      <c r="C142" t="s">
        <v>590</v>
      </c>
      <c r="D142" s="78" t="s">
        <v>901</v>
      </c>
      <c r="E142" s="560" t="str">
        <f>IF('４訓練の概要'!$D24="","",'４訓練の概要'!$D24)</f>
        <v/>
      </c>
      <c r="F142" s="561" t="str">
        <f>IF('４訓練の概要'!$D24="","",'４訓練の概要'!$D24)</f>
        <v/>
      </c>
      <c r="G142" s="932" t="str">
        <f>IF('４訓練の概要'!$D24="","",'４訓練の概要'!$D24)</f>
        <v/>
      </c>
      <c r="I142" s="491" t="str">
        <f t="shared" si="2"/>
        <v/>
      </c>
      <c r="K142" s="78"/>
      <c r="L142" t="s">
        <v>774</v>
      </c>
    </row>
    <row r="143" spans="1:12">
      <c r="A143" s="491"/>
      <c r="B143" t="s">
        <v>110</v>
      </c>
      <c r="C143" t="s">
        <v>123</v>
      </c>
      <c r="D143" s="78" t="s">
        <v>903</v>
      </c>
      <c r="E143" s="560">
        <f>IF('４訓練の概要'!$D25="","",'４訓練の概要'!$D25)</f>
        <v>0</v>
      </c>
      <c r="F143" s="561">
        <f>IF('４訓練の概要'!$D25="","",'４訓練の概要'!$D25)</f>
        <v>0</v>
      </c>
      <c r="G143" s="932">
        <f>IF('４訓練の概要'!$D25="","",'４訓練の概要'!$D25)</f>
        <v>0</v>
      </c>
      <c r="I143" s="491">
        <f t="shared" si="2"/>
        <v>0</v>
      </c>
      <c r="K143" s="78"/>
      <c r="L143" t="s">
        <v>774</v>
      </c>
    </row>
    <row r="144" spans="1:12">
      <c r="A144" s="491"/>
      <c r="C144" t="s">
        <v>121</v>
      </c>
      <c r="D144" s="78" t="s">
        <v>121</v>
      </c>
      <c r="E144" s="560">
        <f>IF('４訓練の概要'!$D26="","",'４訓練の概要'!$D26)</f>
        <v>0</v>
      </c>
      <c r="F144" s="561">
        <f>IF('４訓練の概要'!$D26="","",'４訓練の概要'!$D26)</f>
        <v>0</v>
      </c>
      <c r="G144" s="932">
        <f>IF('４訓練の概要'!$D26="","",'４訓練の概要'!$D26)</f>
        <v>0</v>
      </c>
      <c r="I144" s="491">
        <f t="shared" si="2"/>
        <v>0</v>
      </c>
      <c r="K144" s="78"/>
      <c r="L144" t="s">
        <v>774</v>
      </c>
    </row>
    <row r="145" spans="1:12">
      <c r="A145" s="491"/>
      <c r="C145" t="s">
        <v>122</v>
      </c>
      <c r="D145" s="78" t="s">
        <v>122</v>
      </c>
      <c r="E145" s="560">
        <f>IF('４訓練の概要'!$D27="","",'４訓練の概要'!$D27)</f>
        <v>0</v>
      </c>
      <c r="F145" s="561">
        <f>IF('４訓練の概要'!$D27="","",'４訓練の概要'!$D27)</f>
        <v>0</v>
      </c>
      <c r="G145" s="932">
        <f>IF('４訓練の概要'!$D27="","",'４訓練の概要'!$D27)</f>
        <v>0</v>
      </c>
      <c r="I145" s="491">
        <f t="shared" si="2"/>
        <v>0</v>
      </c>
      <c r="K145" s="78"/>
      <c r="L145" t="s">
        <v>774</v>
      </c>
    </row>
    <row r="146" spans="1:12">
      <c r="A146" s="491"/>
      <c r="B146" t="s">
        <v>109</v>
      </c>
      <c r="C146" t="s">
        <v>396</v>
      </c>
      <c r="D146" s="78" t="s">
        <v>396</v>
      </c>
      <c r="E146" s="560">
        <f>IF('４訓練の概要'!$D28="","",'４訓練の概要'!$D28)</f>
        <v>0</v>
      </c>
      <c r="F146" s="561">
        <f>IF('４訓練の概要'!$D28="","",'４訓練の概要'!$D28)</f>
        <v>0</v>
      </c>
      <c r="G146" s="932">
        <f>IF('４訓練の概要'!$D28="","",'４訓練の概要'!$D28)</f>
        <v>0</v>
      </c>
      <c r="I146" s="491">
        <f t="shared" si="2"/>
        <v>0</v>
      </c>
      <c r="K146" s="78"/>
      <c r="L146" t="s">
        <v>774</v>
      </c>
    </row>
    <row r="147" spans="1:12">
      <c r="A147" s="491"/>
      <c r="C147" t="s">
        <v>397</v>
      </c>
      <c r="D147" s="78" t="s">
        <v>397</v>
      </c>
      <c r="E147" s="560">
        <f>IF('４訓練の概要'!$D29="","",'４訓練の概要'!$D29)</f>
        <v>0</v>
      </c>
      <c r="F147" s="561">
        <f>IF('４訓練の概要'!$D29="","",'４訓練の概要'!$D29)</f>
        <v>0</v>
      </c>
      <c r="G147" s="932">
        <f>IF('４訓練の概要'!$D29="","",'４訓練の概要'!$D29)</f>
        <v>0</v>
      </c>
      <c r="I147" s="491">
        <f t="shared" si="2"/>
        <v>0</v>
      </c>
      <c r="K147" s="78"/>
      <c r="L147" t="s">
        <v>774</v>
      </c>
    </row>
    <row r="148" spans="1:12">
      <c r="A148" s="491"/>
      <c r="C148" t="s">
        <v>303</v>
      </c>
      <c r="D148" s="78" t="s">
        <v>904</v>
      </c>
      <c r="E148" s="560">
        <f>IF('４訓練の概要'!$D30="","",'４訓練の概要'!$D30)</f>
        <v>0</v>
      </c>
      <c r="F148" s="561">
        <f>IF('４訓練の概要'!$D30="","",'４訓練の概要'!$D30)</f>
        <v>0</v>
      </c>
      <c r="G148" s="932">
        <f>IF('４訓練の概要'!$D30="","",'４訓練の概要'!$D30)</f>
        <v>0</v>
      </c>
      <c r="I148" s="491">
        <f t="shared" si="2"/>
        <v>0</v>
      </c>
      <c r="K148" s="78"/>
      <c r="L148" t="s">
        <v>774</v>
      </c>
    </row>
    <row r="149" spans="1:12">
      <c r="A149" s="491"/>
      <c r="B149" t="s">
        <v>126</v>
      </c>
      <c r="C149" t="s">
        <v>81</v>
      </c>
      <c r="D149" s="78" t="s">
        <v>905</v>
      </c>
      <c r="E149" s="560" t="str">
        <f>IF('４訓練の概要'!$D31="","",'４訓練の概要'!$D31)</f>
        <v/>
      </c>
      <c r="F149" s="561" t="str">
        <f>IF('４訓練の概要'!$D31="","",'４訓練の概要'!$D31)</f>
        <v/>
      </c>
      <c r="G149" s="932" t="str">
        <f>IF('４訓練の概要'!$D31="","",'４訓練の概要'!$D31)</f>
        <v/>
      </c>
      <c r="I149" s="491" t="str">
        <f t="shared" si="2"/>
        <v/>
      </c>
      <c r="K149" s="78"/>
      <c r="L149" t="s">
        <v>775</v>
      </c>
    </row>
    <row r="150" spans="1:12">
      <c r="A150" s="491"/>
      <c r="C150" t="s">
        <v>80</v>
      </c>
      <c r="D150" s="78" t="s">
        <v>906</v>
      </c>
      <c r="E150" s="560" t="str">
        <f>IF('４訓練の概要'!$D32="","",'４訓練の概要'!$D32)</f>
        <v/>
      </c>
      <c r="F150" s="561" t="str">
        <f>IF('４訓練の概要'!$D32="","",'４訓練の概要'!$D32)</f>
        <v/>
      </c>
      <c r="G150" s="932" t="str">
        <f>IF('４訓練の概要'!$D32="","",'４訓練の概要'!$D32)</f>
        <v/>
      </c>
      <c r="I150" s="491" t="str">
        <f t="shared" si="2"/>
        <v/>
      </c>
      <c r="K150" s="78"/>
      <c r="L150" t="s">
        <v>775</v>
      </c>
    </row>
    <row r="151" spans="1:12">
      <c r="A151" s="491"/>
      <c r="B151" t="s">
        <v>70</v>
      </c>
      <c r="C151" t="s">
        <v>499</v>
      </c>
      <c r="D151" s="78" t="s">
        <v>907</v>
      </c>
      <c r="E151" s="560" t="str">
        <f>IF('４訓練の概要'!$D33="","",'４訓練の概要'!$D33)</f>
        <v/>
      </c>
      <c r="F151" s="561" t="str">
        <f>IF('４訓練の概要'!$D33="","",'４訓練の概要'!$D33)</f>
        <v/>
      </c>
      <c r="G151" s="932" t="str">
        <f>IF('４訓練の概要'!$D33="","",'４訓練の概要'!$D33)</f>
        <v/>
      </c>
      <c r="I151" s="491" t="str">
        <f t="shared" ref="I151:I214" si="3">IF($A$13="デュ",$F151,$E151)</f>
        <v/>
      </c>
      <c r="K151" s="78"/>
      <c r="L151" t="s">
        <v>775</v>
      </c>
    </row>
    <row r="152" spans="1:12">
      <c r="A152" s="491"/>
      <c r="B152" t="s">
        <v>268</v>
      </c>
      <c r="C152" t="s">
        <v>62</v>
      </c>
      <c r="D152" s="78" t="s">
        <v>908</v>
      </c>
      <c r="E152" s="560" t="str">
        <f>IF('４訓練の概要'!$D34="","",'４訓練の概要'!$D34)</f>
        <v/>
      </c>
      <c r="F152" s="561" t="str">
        <f>IF('４訓練の概要'!$D34="","",'４訓練の概要'!$D34)</f>
        <v/>
      </c>
      <c r="G152" s="932" t="str">
        <f>IF('４訓練の概要'!$D34="","",'４訓練の概要'!$D34)</f>
        <v/>
      </c>
      <c r="I152" s="491" t="str">
        <f t="shared" si="3"/>
        <v/>
      </c>
      <c r="K152" s="78"/>
      <c r="L152" t="s">
        <v>775</v>
      </c>
    </row>
    <row r="153" spans="1:12">
      <c r="A153" s="491"/>
      <c r="C153" t="s">
        <v>124</v>
      </c>
      <c r="D153" s="78" t="s">
        <v>909</v>
      </c>
      <c r="E153" s="560" t="str">
        <f>IF('４訓練の概要'!$D35="","",'４訓練の概要'!$D35)</f>
        <v/>
      </c>
      <c r="F153" s="561" t="str">
        <f>IF('４訓練の概要'!$D35="","",'４訓練の概要'!$D35)</f>
        <v/>
      </c>
      <c r="G153" s="932" t="str">
        <f>IF('４訓練の概要'!$D35="","",'４訓練の概要'!$D35)</f>
        <v/>
      </c>
      <c r="I153" s="491" t="str">
        <f t="shared" si="3"/>
        <v/>
      </c>
      <c r="K153" s="78"/>
      <c r="L153" t="s">
        <v>774</v>
      </c>
    </row>
    <row r="154" spans="1:12">
      <c r="A154" s="491"/>
      <c r="B154" t="s">
        <v>269</v>
      </c>
      <c r="C154" t="s">
        <v>62</v>
      </c>
      <c r="D154" s="78" t="s">
        <v>910</v>
      </c>
      <c r="E154" s="560" t="str">
        <f>IF('４訓練の概要'!$D36="","",'４訓練の概要'!$D36)</f>
        <v/>
      </c>
      <c r="F154" s="561" t="str">
        <f>IF('４訓練の概要'!$D36="","",'４訓練の概要'!$D36)</f>
        <v/>
      </c>
      <c r="G154" s="932" t="str">
        <f>IF('４訓練の概要'!$D36="","",'４訓練の概要'!$D36)</f>
        <v/>
      </c>
      <c r="I154" s="491" t="str">
        <f t="shared" si="3"/>
        <v/>
      </c>
      <c r="K154" s="78"/>
      <c r="L154" t="s">
        <v>775</v>
      </c>
    </row>
    <row r="155" spans="1:12">
      <c r="A155" s="491"/>
      <c r="C155" t="s">
        <v>82</v>
      </c>
      <c r="D155" s="78" t="s">
        <v>911</v>
      </c>
      <c r="E155" s="560" t="str">
        <f>IF('４訓練の概要'!$D37="","",'４訓練の概要'!$D37)</f>
        <v/>
      </c>
      <c r="F155" s="561" t="str">
        <f>IF('４訓練の概要'!$D37="","",'４訓練の概要'!$D37)</f>
        <v/>
      </c>
      <c r="G155" s="932" t="str">
        <f>IF('４訓練の概要'!$D37="","",'４訓練の概要'!$D37)</f>
        <v/>
      </c>
      <c r="I155" s="491" t="str">
        <f t="shared" si="3"/>
        <v/>
      </c>
      <c r="K155" s="78"/>
      <c r="L155" t="s">
        <v>775</v>
      </c>
    </row>
    <row r="156" spans="1:12">
      <c r="A156" s="491"/>
      <c r="C156" t="s">
        <v>71</v>
      </c>
      <c r="D156" s="78" t="s">
        <v>912</v>
      </c>
      <c r="E156" s="560" t="str">
        <f>IF('４訓練の概要'!$D38="","",'４訓練の概要'!$D38)</f>
        <v/>
      </c>
      <c r="F156" s="561" t="str">
        <f>IF('４訓練の概要'!$D38="","",'４訓練の概要'!$D38)</f>
        <v/>
      </c>
      <c r="G156" s="932" t="str">
        <f>IF('４訓練の概要'!$D38="","",'４訓練の概要'!$D38)</f>
        <v/>
      </c>
      <c r="I156" s="491" t="str">
        <f t="shared" si="3"/>
        <v/>
      </c>
      <c r="K156" s="78"/>
      <c r="L156" t="s">
        <v>775</v>
      </c>
    </row>
    <row r="157" spans="1:12">
      <c r="A157" s="491"/>
      <c r="C157" t="s">
        <v>605</v>
      </c>
      <c r="D157" s="78" t="s">
        <v>913</v>
      </c>
      <c r="E157" s="560" t="str">
        <f>IF('４訓練の概要'!$D39="","",'４訓練の概要'!$D39)</f>
        <v/>
      </c>
      <c r="F157" s="561" t="str">
        <f>IF('４訓練の概要'!$D39="","",'４訓練の概要'!$D39)</f>
        <v/>
      </c>
      <c r="G157" s="932" t="str">
        <f>IF('４訓練の概要'!$D39="","",'４訓練の概要'!$D39)</f>
        <v/>
      </c>
      <c r="I157" s="491" t="str">
        <f t="shared" si="3"/>
        <v/>
      </c>
      <c r="K157" s="78"/>
      <c r="L157" t="s">
        <v>775</v>
      </c>
    </row>
    <row r="158" spans="1:12">
      <c r="A158" s="491"/>
      <c r="C158" t="s">
        <v>687</v>
      </c>
      <c r="D158" s="78" t="s">
        <v>914</v>
      </c>
      <c r="E158" s="560" t="str">
        <f>IF('４訓練の概要'!$D40="","",'４訓練の概要'!$D40)</f>
        <v/>
      </c>
      <c r="F158" s="561" t="str">
        <f>IF('４訓練の概要'!$D40="","",'４訓練の概要'!$D40)</f>
        <v/>
      </c>
      <c r="G158" s="932" t="str">
        <f>IF('４訓練の概要'!$D40="","",'４訓練の概要'!$D40)</f>
        <v/>
      </c>
      <c r="I158" s="491" t="str">
        <f t="shared" si="3"/>
        <v/>
      </c>
      <c r="K158" s="78"/>
      <c r="L158" t="s">
        <v>775</v>
      </c>
    </row>
    <row r="159" spans="1:12">
      <c r="A159" s="491"/>
      <c r="B159" t="s">
        <v>500</v>
      </c>
      <c r="D159" s="78" t="s">
        <v>915</v>
      </c>
      <c r="E159" s="560" t="str">
        <f>IF('４訓練の概要'!$D41="","",'４訓練の概要'!$D41)</f>
        <v/>
      </c>
      <c r="F159" s="561" t="str">
        <f>IF('４訓練の概要'!$D41="","",'４訓練の概要'!$D41)</f>
        <v/>
      </c>
      <c r="G159" s="932" t="str">
        <f>IF('４訓練の概要'!$D41="","",'４訓練の概要'!$D41)</f>
        <v/>
      </c>
      <c r="I159" s="491" t="str">
        <f t="shared" si="3"/>
        <v/>
      </c>
      <c r="K159" s="78"/>
      <c r="L159" t="s">
        <v>775</v>
      </c>
    </row>
    <row r="160" spans="1:12">
      <c r="A160" s="491"/>
      <c r="B160" t="s">
        <v>501</v>
      </c>
      <c r="D160" s="78" t="s">
        <v>501</v>
      </c>
      <c r="E160" s="560" t="str">
        <f>IF('４訓練の概要'!$D42="","",'４訓練の概要'!$D42)</f>
        <v/>
      </c>
      <c r="F160" s="561" t="str">
        <f>IF('４訓練の概要'!$D42="","",'４訓練の概要'!$D42)</f>
        <v/>
      </c>
      <c r="G160" s="932" t="str">
        <f>IF('４訓練の概要'!$D42="","",'４訓練の概要'!$D42)</f>
        <v/>
      </c>
      <c r="I160" s="491" t="str">
        <f t="shared" si="3"/>
        <v/>
      </c>
      <c r="K160" s="78"/>
      <c r="L160" t="s">
        <v>775</v>
      </c>
    </row>
    <row r="161" spans="1:12">
      <c r="A161" s="491"/>
      <c r="B161" t="s">
        <v>30</v>
      </c>
      <c r="C161" t="s">
        <v>336</v>
      </c>
      <c r="D161" s="78" t="s">
        <v>916</v>
      </c>
      <c r="E161" s="560" t="str">
        <f>IF('４訓練の概要'!$D43="","",'４訓練の概要'!$D43)</f>
        <v>対象外</v>
      </c>
      <c r="F161" s="561" t="str">
        <f>IF('４訓練の概要'!$D43="","",'４訓練の概要'!$D43)</f>
        <v>対象外</v>
      </c>
      <c r="G161" s="932" t="str">
        <f>IF('４訓練の概要'!$D43="","",'４訓練の概要'!$D43)</f>
        <v>対象外</v>
      </c>
      <c r="I161" s="491" t="str">
        <f t="shared" si="3"/>
        <v>対象外</v>
      </c>
      <c r="K161" s="78"/>
      <c r="L161" t="s">
        <v>775</v>
      </c>
    </row>
    <row r="162" spans="1:12">
      <c r="A162" s="491"/>
      <c r="C162" t="s">
        <v>190</v>
      </c>
      <c r="D162" s="78" t="s">
        <v>917</v>
      </c>
      <c r="E162" s="560" t="str">
        <f>IF('４訓練の概要'!$D44="","",'４訓練の概要'!$D44)</f>
        <v>対象外</v>
      </c>
      <c r="F162" s="561" t="str">
        <f>IF('４訓練の概要'!$D44="","",'４訓練の概要'!$D44)</f>
        <v>対象外</v>
      </c>
      <c r="G162" s="932" t="str">
        <f>IF('４訓練の概要'!$D44="","",'４訓練の概要'!$D44)</f>
        <v>対象外</v>
      </c>
      <c r="I162" s="491" t="str">
        <f t="shared" si="3"/>
        <v>対象外</v>
      </c>
      <c r="K162" s="78"/>
      <c r="L162" t="s">
        <v>775</v>
      </c>
    </row>
    <row r="163" spans="1:12">
      <c r="A163" s="491"/>
      <c r="C163" t="s">
        <v>191</v>
      </c>
      <c r="D163" s="78" t="s">
        <v>918</v>
      </c>
      <c r="E163" s="560" t="str">
        <f>IF('４訓練の概要'!$D45="","",'４訓練の概要'!$D45)</f>
        <v>対象外</v>
      </c>
      <c r="F163" s="561" t="str">
        <f>IF('４訓練の概要'!$D45="","",'４訓練の概要'!$D45)</f>
        <v>対象外</v>
      </c>
      <c r="G163" s="932" t="str">
        <f>IF('４訓練の概要'!$D45="","",'４訓練の概要'!$D45)</f>
        <v>対象外</v>
      </c>
      <c r="I163" s="491" t="str">
        <f t="shared" si="3"/>
        <v>対象外</v>
      </c>
      <c r="K163" s="78"/>
      <c r="L163" t="s">
        <v>775</v>
      </c>
    </row>
    <row r="164" spans="1:12">
      <c r="A164" s="491"/>
      <c r="C164" t="s">
        <v>337</v>
      </c>
      <c r="D164" s="78" t="s">
        <v>919</v>
      </c>
      <c r="E164" s="560" t="str">
        <f>IF('４訓練の概要'!$D46="","",'４訓練の概要'!$D46)</f>
        <v>対象外</v>
      </c>
      <c r="F164" s="561" t="str">
        <f>IF('４訓練の概要'!$D46="","",'４訓練の概要'!$D46)</f>
        <v>対象外</v>
      </c>
      <c r="G164" s="932" t="str">
        <f>IF('４訓練の概要'!$D46="","",'４訓練の概要'!$D46)</f>
        <v>対象外</v>
      </c>
      <c r="I164" s="491" t="str">
        <f t="shared" si="3"/>
        <v>対象外</v>
      </c>
      <c r="K164" s="78"/>
      <c r="L164" t="s">
        <v>775</v>
      </c>
    </row>
    <row r="165" spans="1:12">
      <c r="A165" s="491"/>
      <c r="C165" t="s">
        <v>192</v>
      </c>
      <c r="D165" s="78" t="s">
        <v>920</v>
      </c>
      <c r="E165" s="560" t="str">
        <f>IF('４訓練の概要'!$D47="","",'４訓練の概要'!$D47)</f>
        <v>対象外</v>
      </c>
      <c r="F165" s="561" t="str">
        <f>IF('４訓練の概要'!$D47="","",'４訓練の概要'!$D47)</f>
        <v>対象外</v>
      </c>
      <c r="G165" s="932" t="str">
        <f>IF('４訓練の概要'!$D47="","",'４訓練の概要'!$D47)</f>
        <v>対象外</v>
      </c>
      <c r="I165" s="491" t="str">
        <f t="shared" si="3"/>
        <v>対象外</v>
      </c>
      <c r="K165" s="78"/>
      <c r="L165" t="s">
        <v>775</v>
      </c>
    </row>
    <row r="166" spans="1:12">
      <c r="A166" s="491"/>
      <c r="C166" t="s">
        <v>338</v>
      </c>
      <c r="D166" s="78" t="s">
        <v>921</v>
      </c>
      <c r="E166" s="560" t="str">
        <f>IF('４訓練の概要'!$D48="","",'４訓練の概要'!$D48)</f>
        <v>対象外</v>
      </c>
      <c r="F166" s="561" t="str">
        <f>IF('４訓練の概要'!$D48="","",'４訓練の概要'!$D48)</f>
        <v>対象外</v>
      </c>
      <c r="G166" s="932" t="str">
        <f>IF('４訓練の概要'!$D48="","",'４訓練の概要'!$D48)</f>
        <v>対象外</v>
      </c>
      <c r="I166" s="491" t="str">
        <f t="shared" si="3"/>
        <v>対象外</v>
      </c>
      <c r="K166" s="78"/>
      <c r="L166" t="s">
        <v>775</v>
      </c>
    </row>
    <row r="167" spans="1:12">
      <c r="A167" s="491"/>
      <c r="C167" t="s">
        <v>193</v>
      </c>
      <c r="D167" s="78" t="s">
        <v>922</v>
      </c>
      <c r="E167" s="560" t="str">
        <f>IF('４訓練の概要'!$D49="","",'４訓練の概要'!$D49)</f>
        <v/>
      </c>
      <c r="F167" s="561" t="str">
        <f>IF('４訓練の概要'!$D49="","",'４訓練の概要'!$D49)</f>
        <v/>
      </c>
      <c r="G167" s="932" t="str">
        <f>IF('４訓練の概要'!$D49="","",'４訓練の概要'!$D49)</f>
        <v/>
      </c>
      <c r="I167" s="491" t="str">
        <f t="shared" si="3"/>
        <v/>
      </c>
      <c r="K167" s="78"/>
      <c r="L167" t="s">
        <v>775</v>
      </c>
    </row>
    <row r="168" spans="1:12">
      <c r="A168" s="491"/>
      <c r="C168" t="s">
        <v>265</v>
      </c>
      <c r="D168" s="78" t="s">
        <v>923</v>
      </c>
      <c r="E168" s="560" t="str">
        <f>IF('４訓練の概要'!$D50="","",'４訓練の概要'!$D50)</f>
        <v/>
      </c>
      <c r="F168" s="561" t="str">
        <f>IF('４訓練の概要'!$D50="","",'４訓練の概要'!$D50)</f>
        <v/>
      </c>
      <c r="G168" s="932" t="str">
        <f>IF('４訓練の概要'!$D50="","",'４訓練の概要'!$D50)</f>
        <v/>
      </c>
      <c r="I168" s="491" t="str">
        <f t="shared" si="3"/>
        <v/>
      </c>
      <c r="K168" s="78"/>
      <c r="L168" t="s">
        <v>775</v>
      </c>
    </row>
    <row r="169" spans="1:12">
      <c r="A169" s="491"/>
      <c r="C169" t="s">
        <v>339</v>
      </c>
      <c r="D169" s="78" t="s">
        <v>924</v>
      </c>
      <c r="E169" s="560" t="str">
        <f>IF('４訓練の概要'!$D51="","",'４訓練の概要'!$D51)</f>
        <v/>
      </c>
      <c r="F169" s="561" t="str">
        <f>IF('４訓練の概要'!$D51="","",'４訓練の概要'!$D51)</f>
        <v/>
      </c>
      <c r="G169" s="932" t="str">
        <f>IF('４訓練の概要'!$D51="","",'４訓練の概要'!$D51)</f>
        <v/>
      </c>
      <c r="I169" s="491" t="str">
        <f t="shared" si="3"/>
        <v/>
      </c>
      <c r="K169" s="78"/>
      <c r="L169" t="s">
        <v>775</v>
      </c>
    </row>
    <row r="170" spans="1:12">
      <c r="A170" s="491"/>
      <c r="C170" t="s">
        <v>332</v>
      </c>
      <c r="D170" s="78" t="s">
        <v>925</v>
      </c>
      <c r="E170" s="560" t="str">
        <f>IF('４訓練の概要'!$D52="","",'４訓練の概要'!$D52)</f>
        <v>対象外</v>
      </c>
      <c r="F170" s="561" t="str">
        <f>IF('４訓練の概要'!$D52="","",'４訓練の概要'!$D52)</f>
        <v>対象外</v>
      </c>
      <c r="G170" s="932" t="str">
        <f>IF('４訓練の概要'!$D52="","",'４訓練の概要'!$D52)</f>
        <v>対象外</v>
      </c>
      <c r="I170" s="491" t="str">
        <f t="shared" si="3"/>
        <v>対象外</v>
      </c>
      <c r="K170" s="78"/>
      <c r="L170" t="s">
        <v>775</v>
      </c>
    </row>
    <row r="171" spans="1:12">
      <c r="A171" s="491"/>
      <c r="C171" t="s">
        <v>333</v>
      </c>
      <c r="D171" s="78" t="s">
        <v>926</v>
      </c>
      <c r="E171" s="560" t="str">
        <f>IF('４訓練の概要'!$D53="","",'４訓練の概要'!$D53)</f>
        <v>対象外</v>
      </c>
      <c r="F171" s="561" t="str">
        <f>IF('４訓練の概要'!$D53="","",'４訓練の概要'!$D53)</f>
        <v>対象外</v>
      </c>
      <c r="G171" s="932" t="str">
        <f>IF('４訓練の概要'!$D53="","",'４訓練の概要'!$D53)</f>
        <v>対象外</v>
      </c>
      <c r="I171" s="491" t="str">
        <f t="shared" si="3"/>
        <v>対象外</v>
      </c>
      <c r="K171" s="78"/>
      <c r="L171" t="s">
        <v>775</v>
      </c>
    </row>
    <row r="172" spans="1:12">
      <c r="A172" s="491"/>
      <c r="C172" t="s">
        <v>194</v>
      </c>
      <c r="D172" s="78" t="s">
        <v>927</v>
      </c>
      <c r="E172" s="560" t="str">
        <f>IF('４訓練の概要'!$D54="","",'４訓練の概要'!$D54)</f>
        <v>対象外</v>
      </c>
      <c r="F172" s="561" t="str">
        <f>IF('４訓練の概要'!$D54="","",'４訓練の概要'!$D54)</f>
        <v>対象外</v>
      </c>
      <c r="G172" s="932" t="str">
        <f>IF('４訓練の概要'!$D54="","",'４訓練の概要'!$D54)</f>
        <v>対象外</v>
      </c>
      <c r="I172" s="491" t="str">
        <f t="shared" si="3"/>
        <v>対象外</v>
      </c>
      <c r="K172" s="78"/>
      <c r="L172" t="s">
        <v>775</v>
      </c>
    </row>
    <row r="173" spans="1:12">
      <c r="A173" s="491"/>
      <c r="D173" s="78"/>
      <c r="E173" s="933" t="s">
        <v>777</v>
      </c>
      <c r="F173" s="934" t="s">
        <v>777</v>
      </c>
      <c r="G173" s="935" t="s">
        <v>777</v>
      </c>
      <c r="I173" s="491" t="str">
        <f t="shared" si="3"/>
        <v/>
      </c>
      <c r="K173" s="78"/>
    </row>
    <row r="174" spans="1:12">
      <c r="A174" s="491"/>
      <c r="D174" s="78"/>
      <c r="E174" s="933" t="s">
        <v>777</v>
      </c>
      <c r="F174" s="934" t="s">
        <v>777</v>
      </c>
      <c r="G174" s="935" t="s">
        <v>777</v>
      </c>
      <c r="I174" s="491" t="str">
        <f t="shared" si="3"/>
        <v/>
      </c>
      <c r="K174" s="78"/>
    </row>
    <row r="175" spans="1:12">
      <c r="A175" s="491"/>
      <c r="D175" s="78"/>
      <c r="E175" s="933" t="s">
        <v>777</v>
      </c>
      <c r="F175" s="934" t="s">
        <v>777</v>
      </c>
      <c r="G175" s="935" t="s">
        <v>777</v>
      </c>
      <c r="I175" s="491" t="str">
        <f t="shared" si="3"/>
        <v/>
      </c>
      <c r="K175" s="78"/>
    </row>
    <row r="176" spans="1:12">
      <c r="A176" s="491"/>
      <c r="D176" s="78"/>
      <c r="E176" s="933" t="s">
        <v>777</v>
      </c>
      <c r="F176" s="934" t="s">
        <v>777</v>
      </c>
      <c r="G176" s="935" t="s">
        <v>777</v>
      </c>
      <c r="I176" s="491" t="str">
        <f t="shared" si="3"/>
        <v/>
      </c>
      <c r="K176" s="78"/>
    </row>
    <row r="177" spans="1:12">
      <c r="A177" s="491"/>
      <c r="D177" s="78"/>
      <c r="E177" s="933" t="s">
        <v>777</v>
      </c>
      <c r="F177" s="934" t="s">
        <v>777</v>
      </c>
      <c r="G177" s="935" t="s">
        <v>777</v>
      </c>
      <c r="I177" s="491" t="str">
        <f t="shared" si="3"/>
        <v/>
      </c>
      <c r="K177" s="78"/>
    </row>
    <row r="178" spans="1:12">
      <c r="A178" s="491"/>
      <c r="D178" s="78"/>
      <c r="E178" s="933" t="s">
        <v>777</v>
      </c>
      <c r="F178" s="934" t="s">
        <v>777</v>
      </c>
      <c r="G178" s="935" t="s">
        <v>777</v>
      </c>
      <c r="I178" s="491" t="str">
        <f t="shared" si="3"/>
        <v/>
      </c>
      <c r="K178" s="78"/>
    </row>
    <row r="179" spans="1:12">
      <c r="A179" s="491"/>
      <c r="D179" s="78"/>
      <c r="E179" s="933" t="s">
        <v>777</v>
      </c>
      <c r="F179" s="934" t="s">
        <v>777</v>
      </c>
      <c r="G179" s="935" t="s">
        <v>777</v>
      </c>
      <c r="I179" s="491" t="str">
        <f t="shared" si="3"/>
        <v/>
      </c>
      <c r="K179" s="78"/>
    </row>
    <row r="180" spans="1:12">
      <c r="A180" s="491"/>
      <c r="D180" s="78"/>
      <c r="E180" s="933" t="s">
        <v>777</v>
      </c>
      <c r="F180" s="934" t="s">
        <v>777</v>
      </c>
      <c r="G180" s="935" t="s">
        <v>777</v>
      </c>
      <c r="I180" s="491" t="str">
        <f t="shared" si="3"/>
        <v/>
      </c>
      <c r="K180" s="78"/>
    </row>
    <row r="181" spans="1:12">
      <c r="A181" s="491" t="s">
        <v>981</v>
      </c>
      <c r="B181" t="s">
        <v>552</v>
      </c>
      <c r="C181" t="s">
        <v>704</v>
      </c>
      <c r="D181" s="78" t="s">
        <v>928</v>
      </c>
      <c r="E181" s="1185" t="str">
        <f>IF('4-1訓練委託費'!$D15="","",'4-1訓練委託費'!$D15)</f>
        <v/>
      </c>
      <c r="F181" s="1186" t="str">
        <f>IF('4-1訓練委託費(デュアル)'!$D15="","",'4-1訓練委託費(デュアル)'!$D15)</f>
        <v/>
      </c>
      <c r="G181" s="935" t="s">
        <v>777</v>
      </c>
      <c r="I181" s="491" t="str">
        <f t="shared" si="3"/>
        <v/>
      </c>
      <c r="K181" s="78"/>
      <c r="L181" t="s">
        <v>774</v>
      </c>
    </row>
    <row r="182" spans="1:12">
      <c r="A182" s="491" t="s">
        <v>982</v>
      </c>
      <c r="C182" t="s">
        <v>554</v>
      </c>
      <c r="D182" s="78" t="s">
        <v>929</v>
      </c>
      <c r="E182" s="1187" t="s">
        <v>777</v>
      </c>
      <c r="F182" s="1186" t="str">
        <f>IF('4-1訓練委託費(デュアル)'!$D16="","",'4-1訓練委託費(デュアル)'!$D16)</f>
        <v/>
      </c>
      <c r="G182" s="935" t="s">
        <v>777</v>
      </c>
      <c r="I182" s="491" t="str">
        <f t="shared" si="3"/>
        <v/>
      </c>
      <c r="K182" s="78"/>
      <c r="L182" t="s">
        <v>774</v>
      </c>
    </row>
    <row r="183" spans="1:12">
      <c r="A183" s="491"/>
      <c r="C183" t="s">
        <v>801</v>
      </c>
      <c r="D183" s="78" t="s">
        <v>930</v>
      </c>
      <c r="E183" s="1187" t="s">
        <v>777</v>
      </c>
      <c r="F183" s="1186" t="str">
        <f>IF('4-1訓練委託費(デュアル)'!$D17="","",'4-1訓練委託費(デュアル)'!$D17)</f>
        <v/>
      </c>
      <c r="G183" s="935" t="s">
        <v>777</v>
      </c>
      <c r="I183" s="491" t="str">
        <f t="shared" si="3"/>
        <v/>
      </c>
      <c r="K183" s="78"/>
      <c r="L183" t="s">
        <v>774</v>
      </c>
    </row>
    <row r="184" spans="1:12">
      <c r="A184" s="491"/>
      <c r="D184" s="78"/>
      <c r="E184" s="1187"/>
      <c r="F184" s="1188"/>
      <c r="G184" s="935"/>
      <c r="I184" s="491">
        <f t="shared" si="3"/>
        <v>0</v>
      </c>
      <c r="K184" s="78"/>
    </row>
    <row r="185" spans="1:12">
      <c r="A185" s="491" t="s">
        <v>981</v>
      </c>
      <c r="B185" t="s">
        <v>555</v>
      </c>
      <c r="C185" t="s">
        <v>556</v>
      </c>
      <c r="D185" s="78" t="s">
        <v>931</v>
      </c>
      <c r="E185" s="1185" t="str">
        <f>IF('4-1訓練委託費'!$D19="","",'4-1訓練委託費'!$D19)</f>
        <v/>
      </c>
      <c r="F185" s="1186" t="str">
        <f>IF('4-1訓練委託費(デュアル)'!$D20="","",'4-1訓練委託費(デュアル)'!$D20)</f>
        <v/>
      </c>
      <c r="G185" s="935" t="s">
        <v>777</v>
      </c>
      <c r="I185" s="491" t="str">
        <f t="shared" si="3"/>
        <v/>
      </c>
      <c r="K185" s="78"/>
      <c r="L185" t="s">
        <v>774</v>
      </c>
    </row>
    <row r="186" spans="1:12">
      <c r="A186" s="491"/>
      <c r="C186" t="s">
        <v>932</v>
      </c>
      <c r="D186" s="78" t="s">
        <v>933</v>
      </c>
      <c r="E186" s="1185" t="str">
        <f>IF('4-1訓練委託費'!$D20="","",'4-1訓練委託費'!$D20)</f>
        <v/>
      </c>
      <c r="F186" s="1186" t="str">
        <f>IF('4-1訓練委託費(デュアル)'!$D21="","",'4-1訓練委託費(デュアル)'!$D21)</f>
        <v/>
      </c>
      <c r="G186" s="935" t="s">
        <v>777</v>
      </c>
      <c r="I186" s="491" t="str">
        <f t="shared" si="3"/>
        <v/>
      </c>
      <c r="K186" s="78"/>
      <c r="L186" t="s">
        <v>774</v>
      </c>
    </row>
    <row r="187" spans="1:12">
      <c r="A187" s="491"/>
      <c r="B187" t="s">
        <v>782</v>
      </c>
      <c r="D187" s="78" t="s">
        <v>934</v>
      </c>
      <c r="E187" s="1189">
        <f>IF('4-1訓練委託費'!$D24="","",'4-1訓練委託費'!$D24)</f>
        <v>0</v>
      </c>
      <c r="F187" s="934" t="s">
        <v>777</v>
      </c>
      <c r="G187" s="935" t="s">
        <v>777</v>
      </c>
      <c r="I187" s="491">
        <f t="shared" si="3"/>
        <v>0</v>
      </c>
      <c r="K187" s="78"/>
      <c r="L187" t="s">
        <v>774</v>
      </c>
    </row>
    <row r="188" spans="1:12">
      <c r="A188" s="491"/>
      <c r="B188" t="s">
        <v>789</v>
      </c>
      <c r="D188" s="78" t="s">
        <v>935</v>
      </c>
      <c r="E188" s="1185">
        <f>IF('4-1訓練委託費'!$D28="","",'4-1訓練委託費'!$D28)</f>
        <v>0</v>
      </c>
      <c r="F188" s="934" t="s">
        <v>777</v>
      </c>
      <c r="G188" s="935" t="s">
        <v>777</v>
      </c>
      <c r="I188" s="491">
        <f t="shared" si="3"/>
        <v>0</v>
      </c>
      <c r="K188" s="78"/>
      <c r="L188" t="s">
        <v>774</v>
      </c>
    </row>
    <row r="189" spans="1:12">
      <c r="A189" s="491"/>
      <c r="D189" s="78"/>
      <c r="E189" s="1187" t="s">
        <v>777</v>
      </c>
      <c r="F189" s="934" t="s">
        <v>777</v>
      </c>
      <c r="G189" s="935" t="s">
        <v>777</v>
      </c>
      <c r="I189" s="491" t="str">
        <f t="shared" si="3"/>
        <v/>
      </c>
      <c r="K189" s="78"/>
      <c r="L189" t="s">
        <v>774</v>
      </c>
    </row>
    <row r="190" spans="1:12">
      <c r="A190" s="491"/>
      <c r="D190" s="78"/>
      <c r="E190" s="933" t="s">
        <v>777</v>
      </c>
      <c r="F190" s="934" t="s">
        <v>777</v>
      </c>
      <c r="G190" s="935" t="s">
        <v>777</v>
      </c>
      <c r="I190" s="491" t="str">
        <f t="shared" si="3"/>
        <v/>
      </c>
      <c r="K190" s="78"/>
    </row>
    <row r="191" spans="1:12">
      <c r="A191" s="491"/>
      <c r="D191" s="78"/>
      <c r="E191" s="933" t="s">
        <v>777</v>
      </c>
      <c r="F191" s="934" t="s">
        <v>777</v>
      </c>
      <c r="G191" s="935" t="s">
        <v>777</v>
      </c>
      <c r="I191" s="491" t="str">
        <f t="shared" si="3"/>
        <v/>
      </c>
      <c r="K191" s="78"/>
    </row>
    <row r="192" spans="1:12">
      <c r="A192" s="491"/>
      <c r="D192" s="78"/>
      <c r="E192" s="933" t="s">
        <v>777</v>
      </c>
      <c r="F192" s="934" t="s">
        <v>777</v>
      </c>
      <c r="G192" s="935" t="s">
        <v>777</v>
      </c>
      <c r="I192" s="491" t="str">
        <f t="shared" si="3"/>
        <v/>
      </c>
      <c r="K192" s="78"/>
    </row>
    <row r="193" spans="1:12">
      <c r="A193" s="491" t="s">
        <v>982</v>
      </c>
      <c r="B193" t="s">
        <v>563</v>
      </c>
      <c r="D193" s="78" t="s">
        <v>936</v>
      </c>
      <c r="E193" s="933" t="s">
        <v>777</v>
      </c>
      <c r="F193" s="1190" t="str">
        <f>IF('４-2実習型訓練概要(デュアル)'!$D7="","",'４-2実習型訓練概要(デュアル)'!$D7)</f>
        <v/>
      </c>
      <c r="G193" s="935" t="s">
        <v>777</v>
      </c>
      <c r="I193" s="491" t="str">
        <f t="shared" si="3"/>
        <v/>
      </c>
      <c r="K193" s="78"/>
      <c r="L193" t="s">
        <v>775</v>
      </c>
    </row>
    <row r="194" spans="1:12">
      <c r="A194" s="491"/>
      <c r="B194" t="s">
        <v>474</v>
      </c>
      <c r="C194" t="s">
        <v>535</v>
      </c>
      <c r="D194" s="78" t="s">
        <v>937</v>
      </c>
      <c r="E194" s="933" t="s">
        <v>777</v>
      </c>
      <c r="F194" s="1190">
        <f>IF('４-2実習型訓練概要(デュアル)'!$D8="","",'４-2実習型訓練概要(デュアル)'!$D8)</f>
        <v>0</v>
      </c>
      <c r="G194" s="935" t="s">
        <v>777</v>
      </c>
      <c r="I194" s="491" t="str">
        <f t="shared" si="3"/>
        <v/>
      </c>
      <c r="K194" s="78"/>
      <c r="L194" t="s">
        <v>775</v>
      </c>
    </row>
    <row r="195" spans="1:12">
      <c r="A195" s="491"/>
      <c r="C195" t="s">
        <v>536</v>
      </c>
      <c r="D195" s="78" t="s">
        <v>938</v>
      </c>
      <c r="E195" s="933" t="s">
        <v>777</v>
      </c>
      <c r="F195" s="1190">
        <f>IF('４-2実習型訓練概要(デュアル)'!$D9="","",'４-2実習型訓練概要(デュアル)'!$D9)</f>
        <v>0</v>
      </c>
      <c r="G195" s="935" t="s">
        <v>777</v>
      </c>
      <c r="I195" s="491" t="str">
        <f t="shared" si="3"/>
        <v/>
      </c>
      <c r="K195" s="78"/>
      <c r="L195" t="s">
        <v>775</v>
      </c>
    </row>
    <row r="196" spans="1:12">
      <c r="A196" s="491"/>
      <c r="B196" t="s">
        <v>564</v>
      </c>
      <c r="D196" s="78" t="s">
        <v>939</v>
      </c>
      <c r="E196" s="933" t="s">
        <v>777</v>
      </c>
      <c r="F196" s="1190" t="str">
        <f>IF('４-2実習型訓練概要(デュアル)'!$D10="","",'４-2実習型訓練概要(デュアル)'!$D10)</f>
        <v/>
      </c>
      <c r="G196" s="935" t="s">
        <v>777</v>
      </c>
      <c r="I196" s="491" t="str">
        <f t="shared" si="3"/>
        <v/>
      </c>
      <c r="K196" s="78"/>
      <c r="L196" t="s">
        <v>775</v>
      </c>
    </row>
    <row r="197" spans="1:12">
      <c r="A197" s="925" t="s">
        <v>983</v>
      </c>
      <c r="B197" t="s">
        <v>655</v>
      </c>
      <c r="D197" s="78" t="s">
        <v>940</v>
      </c>
      <c r="E197" s="1191" t="str">
        <f>IF($A$13="避",IF('４-2難民受入の概要(避難民向け)'!$D7="","",'４-2難民受入の概要(避難民向け)'!$D7),"")</f>
        <v/>
      </c>
      <c r="F197" s="934" t="s">
        <v>777</v>
      </c>
      <c r="G197" s="935" t="s">
        <v>777</v>
      </c>
      <c r="I197" s="491" t="str">
        <f t="shared" si="3"/>
        <v/>
      </c>
      <c r="K197" s="78"/>
      <c r="L197" t="s">
        <v>775</v>
      </c>
    </row>
    <row r="198" spans="1:12">
      <c r="A198" s="925" t="s">
        <v>767</v>
      </c>
      <c r="B198" t="s">
        <v>656</v>
      </c>
      <c r="C198" t="s">
        <v>657</v>
      </c>
      <c r="D198" s="78" t="s">
        <v>941</v>
      </c>
      <c r="E198" s="1191" t="str">
        <f>IF($A$13="避",IF('４-2難民受入の概要(避難民向け)'!$D8="","",'４-2難民受入の概要(避難民向け)'!$D8),"")</f>
        <v/>
      </c>
      <c r="F198" s="934" t="s">
        <v>777</v>
      </c>
      <c r="G198" s="935" t="s">
        <v>777</v>
      </c>
      <c r="I198" s="491" t="str">
        <f t="shared" si="3"/>
        <v/>
      </c>
      <c r="K198" s="78"/>
      <c r="L198" t="s">
        <v>775</v>
      </c>
    </row>
    <row r="199" spans="1:12">
      <c r="A199" s="925"/>
      <c r="C199" t="s">
        <v>658</v>
      </c>
      <c r="D199" s="78" t="s">
        <v>942</v>
      </c>
      <c r="E199" s="1191" t="str">
        <f>IF($A$13="避",IF('４-2難民受入の概要(避難民向け)'!$D9="","",'４-2難民受入の概要(避難民向け)'!$D9),"")</f>
        <v/>
      </c>
      <c r="F199" s="934" t="s">
        <v>777</v>
      </c>
      <c r="G199" s="935" t="s">
        <v>777</v>
      </c>
      <c r="I199" s="491" t="str">
        <f t="shared" si="3"/>
        <v/>
      </c>
      <c r="K199" s="78"/>
      <c r="L199" t="s">
        <v>775</v>
      </c>
    </row>
    <row r="200" spans="1:12">
      <c r="A200" s="491"/>
      <c r="D200" s="78"/>
      <c r="E200" s="933" t="s">
        <v>777</v>
      </c>
      <c r="F200" s="934" t="s">
        <v>777</v>
      </c>
      <c r="G200" s="935" t="s">
        <v>777</v>
      </c>
      <c r="I200" s="491" t="str">
        <f t="shared" si="3"/>
        <v/>
      </c>
      <c r="K200" s="78"/>
    </row>
    <row r="201" spans="1:12">
      <c r="A201" s="491" t="s">
        <v>984</v>
      </c>
      <c r="B201" t="s">
        <v>541</v>
      </c>
      <c r="C201" t="s">
        <v>111</v>
      </c>
      <c r="D201" s="78" t="s">
        <v>943</v>
      </c>
      <c r="E201" s="560" t="str">
        <f>IF('６カリキュラム'!$D8="","",'６カリキュラム'!$D8)</f>
        <v/>
      </c>
      <c r="F201" s="1192" t="str">
        <f>IF('６カリキュラム(デュアル)'!$D8="","",'６カリキュラム(デュアル)'!$D8)</f>
        <v/>
      </c>
      <c r="G201" s="932" t="str">
        <f>IF('６カリキュラム'!$D8="","",'６カリキュラム'!$D8)</f>
        <v/>
      </c>
      <c r="I201" s="491" t="str">
        <f t="shared" si="3"/>
        <v/>
      </c>
      <c r="K201" s="78"/>
      <c r="L201" t="s">
        <v>775</v>
      </c>
    </row>
    <row r="202" spans="1:12">
      <c r="A202" s="491"/>
      <c r="C202" t="s">
        <v>610</v>
      </c>
      <c r="D202" s="78" t="s">
        <v>944</v>
      </c>
      <c r="E202" s="560" t="str">
        <f>IF('６カリキュラム'!$D9="","",'６カリキュラム'!$D9)</f>
        <v/>
      </c>
      <c r="F202" s="1192" t="str">
        <f>IF('６カリキュラム(デュアル)'!$D9="","",'６カリキュラム(デュアル)'!$D9)</f>
        <v/>
      </c>
      <c r="G202" s="932" t="str">
        <f>IF('６カリキュラム'!$D9="","",'６カリキュラム'!$D9)</f>
        <v/>
      </c>
      <c r="I202" s="491" t="str">
        <f t="shared" si="3"/>
        <v/>
      </c>
      <c r="K202" s="78"/>
      <c r="L202" t="s">
        <v>775</v>
      </c>
    </row>
    <row r="203" spans="1:12">
      <c r="A203" s="491"/>
      <c r="C203" t="s">
        <v>342</v>
      </c>
      <c r="D203" s="78" t="s">
        <v>945</v>
      </c>
      <c r="E203" s="560" t="str">
        <f>IF('６カリキュラム'!$D10="","",'６カリキュラム'!$D10)</f>
        <v/>
      </c>
      <c r="F203" s="1192" t="str">
        <f>IF('６カリキュラム(デュアル)'!$D10="","",'６カリキュラム(デュアル)'!$D10)</f>
        <v/>
      </c>
      <c r="G203" s="932" t="str">
        <f>IF('６カリキュラム'!$D10="","",'６カリキュラム'!$D10)</f>
        <v/>
      </c>
      <c r="I203" s="491" t="str">
        <f t="shared" si="3"/>
        <v/>
      </c>
      <c r="K203" s="78"/>
      <c r="L203" t="s">
        <v>774</v>
      </c>
    </row>
    <row r="204" spans="1:12">
      <c r="A204" s="491"/>
      <c r="B204" t="s">
        <v>585</v>
      </c>
      <c r="C204" t="s">
        <v>111</v>
      </c>
      <c r="D204" s="78" t="s">
        <v>946</v>
      </c>
      <c r="E204" s="933" t="s">
        <v>777</v>
      </c>
      <c r="F204" s="1192" t="str">
        <f>IF('６カリキュラム(デュアル)'!$D12="","",'６カリキュラム(デュアル)'!$D12)</f>
        <v/>
      </c>
      <c r="G204" s="935" t="s">
        <v>777</v>
      </c>
      <c r="I204" s="491" t="str">
        <f t="shared" si="3"/>
        <v/>
      </c>
      <c r="K204" s="78"/>
      <c r="L204" t="s">
        <v>775</v>
      </c>
    </row>
    <row r="205" spans="1:12">
      <c r="A205" s="491"/>
      <c r="C205" t="s">
        <v>610</v>
      </c>
      <c r="D205" s="78" t="s">
        <v>947</v>
      </c>
      <c r="E205" s="933" t="s">
        <v>777</v>
      </c>
      <c r="F205" s="1192" t="str">
        <f>IF('６カリキュラム(デュアル)'!$D13="","",'６カリキュラム(デュアル)'!$D13)</f>
        <v/>
      </c>
      <c r="G205" s="935" t="s">
        <v>777</v>
      </c>
      <c r="I205" s="491" t="str">
        <f t="shared" si="3"/>
        <v/>
      </c>
      <c r="K205" s="78"/>
      <c r="L205" t="s">
        <v>775</v>
      </c>
    </row>
    <row r="206" spans="1:12">
      <c r="A206" s="491"/>
      <c r="C206" t="s">
        <v>342</v>
      </c>
      <c r="D206" s="78" t="s">
        <v>948</v>
      </c>
      <c r="E206" s="933" t="s">
        <v>777</v>
      </c>
      <c r="F206" s="1192" t="str">
        <f>IF('６カリキュラム(デュアル)'!$D14="","",'６カリキュラム(デュアル)'!$D14)</f>
        <v/>
      </c>
      <c r="G206" s="935" t="s">
        <v>777</v>
      </c>
      <c r="I206" s="491" t="str">
        <f t="shared" si="3"/>
        <v/>
      </c>
      <c r="K206" s="78"/>
      <c r="L206" t="s">
        <v>774</v>
      </c>
    </row>
    <row r="207" spans="1:12">
      <c r="A207" s="491"/>
      <c r="B207" t="s">
        <v>385</v>
      </c>
      <c r="C207" t="s">
        <v>582</v>
      </c>
      <c r="D207" s="78" t="s">
        <v>949</v>
      </c>
      <c r="E207" s="1193">
        <f>IF('６カリキュラム'!$D12="","",'６カリキュラム'!$D12)</f>
        <v>0</v>
      </c>
      <c r="F207" s="1192">
        <f>IF('６カリキュラム(デュアル)'!$D16="","",'６カリキュラム(デュアル)'!$D16)</f>
        <v>0</v>
      </c>
      <c r="G207" s="1194">
        <f>IF('６カリキュラム'!$D12="","",'６カリキュラム'!$D12)</f>
        <v>0</v>
      </c>
      <c r="I207" s="491">
        <f t="shared" si="3"/>
        <v>0</v>
      </c>
      <c r="K207" s="78"/>
      <c r="L207" t="s">
        <v>774</v>
      </c>
    </row>
    <row r="208" spans="1:12">
      <c r="A208" s="491"/>
      <c r="C208" t="s">
        <v>511</v>
      </c>
      <c r="D208" s="78" t="s">
        <v>950</v>
      </c>
      <c r="E208" s="1193">
        <f>IF('６カリキュラム'!$D13="","",'６カリキュラム'!$D13)</f>
        <v>0</v>
      </c>
      <c r="F208" s="1192">
        <f>IF('６カリキュラム(デュアル)'!$D17="","",'６カリキュラム(デュアル)'!$D17)</f>
        <v>0</v>
      </c>
      <c r="G208" s="1194">
        <f>IF('６カリキュラム'!$D13="","",'６カリキュラム'!$D13)</f>
        <v>0</v>
      </c>
      <c r="I208" s="491">
        <f t="shared" si="3"/>
        <v>0</v>
      </c>
      <c r="K208" s="78"/>
      <c r="L208" t="s">
        <v>774</v>
      </c>
    </row>
    <row r="209" spans="1:12">
      <c r="A209" s="491"/>
      <c r="C209" t="s">
        <v>538</v>
      </c>
      <c r="D209" s="78" t="s">
        <v>951</v>
      </c>
      <c r="E209" s="1193" t="str">
        <f>IF('６カリキュラム'!$D14="","",'６カリキュラム'!$D14)</f>
        <v>オンライン設定無し</v>
      </c>
      <c r="F209" s="1192" t="str">
        <f>IF('６カリキュラム(デュアル)'!$D18="","",'６カリキュラム(デュアル)'!$D18)</f>
        <v>オンライン設定無し</v>
      </c>
      <c r="G209" s="1194" t="str">
        <f>IF('６カリキュラム'!$D14="","",'６カリキュラム'!$D14)</f>
        <v>オンライン設定無し</v>
      </c>
      <c r="I209" s="491" t="str">
        <f t="shared" si="3"/>
        <v>オンライン設定無し</v>
      </c>
      <c r="K209" s="78"/>
      <c r="L209" t="s">
        <v>775</v>
      </c>
    </row>
    <row r="210" spans="1:12">
      <c r="A210" s="491"/>
      <c r="C210" t="s">
        <v>518</v>
      </c>
      <c r="D210" s="78" t="s">
        <v>952</v>
      </c>
      <c r="E210" s="1193">
        <f>IF('６カリキュラム'!$D15="","",'６カリキュラム'!$D15)</f>
        <v>0</v>
      </c>
      <c r="F210" s="1192">
        <f>IF('６カリキュラム(デュアル)'!$D19="","",'６カリキュラム(デュアル)'!$D19)</f>
        <v>0</v>
      </c>
      <c r="G210" s="1194">
        <f>IF('６カリキュラム'!$D15="","",'６カリキュラム'!$D15)</f>
        <v>0</v>
      </c>
      <c r="I210" s="491">
        <f t="shared" si="3"/>
        <v>0</v>
      </c>
      <c r="K210" s="78"/>
      <c r="L210" t="s">
        <v>774</v>
      </c>
    </row>
    <row r="211" spans="1:12">
      <c r="A211" s="491"/>
      <c r="C211" t="s">
        <v>606</v>
      </c>
      <c r="D211" s="78" t="s">
        <v>953</v>
      </c>
      <c r="E211" s="1193">
        <f>IF('６カリキュラム'!$D16="","",'６カリキュラム'!$D16)</f>
        <v>0</v>
      </c>
      <c r="F211" s="1192">
        <f>IF('６カリキュラム(デュアル)'!$D20="","",'６カリキュラム(デュアル)'!$D20)</f>
        <v>0</v>
      </c>
      <c r="G211" s="1194">
        <f>IF('６カリキュラム'!$D16="","",'６カリキュラム'!$D16)</f>
        <v>0</v>
      </c>
      <c r="I211" s="491">
        <f t="shared" si="3"/>
        <v>0</v>
      </c>
      <c r="K211" s="78"/>
      <c r="L211" t="s">
        <v>774</v>
      </c>
    </row>
    <row r="212" spans="1:12">
      <c r="A212" s="491"/>
      <c r="C212" t="s">
        <v>607</v>
      </c>
      <c r="D212" s="78" t="s">
        <v>954</v>
      </c>
      <c r="E212" s="1193">
        <f>IF('６カリキュラム'!$D17="","",'６カリキュラム'!$D17)</f>
        <v>0</v>
      </c>
      <c r="F212" s="1192">
        <f>IF('６カリキュラム(デュアル)'!$D21="","",'６カリキュラム(デュアル)'!$D21)</f>
        <v>0</v>
      </c>
      <c r="G212" s="1194">
        <f>IF('６カリキュラム'!$D17="","",'６カリキュラム'!$D17)</f>
        <v>0</v>
      </c>
      <c r="I212" s="491">
        <f t="shared" si="3"/>
        <v>0</v>
      </c>
      <c r="K212" s="78"/>
      <c r="L212" t="s">
        <v>774</v>
      </c>
    </row>
    <row r="213" spans="1:12">
      <c r="A213" s="491"/>
      <c r="C213" t="s">
        <v>515</v>
      </c>
      <c r="D213" s="78" t="s">
        <v>515</v>
      </c>
      <c r="E213" s="936" t="s">
        <v>777</v>
      </c>
      <c r="F213" s="1192">
        <f>IF('６カリキュラム(デュアル)'!$D22="","",'６カリキュラム(デュアル)'!$D22)</f>
        <v>0</v>
      </c>
      <c r="G213" s="935" t="s">
        <v>777</v>
      </c>
      <c r="I213" s="491" t="str">
        <f t="shared" si="3"/>
        <v/>
      </c>
      <c r="K213" s="78"/>
      <c r="L213" t="s">
        <v>774</v>
      </c>
    </row>
    <row r="214" spans="1:12">
      <c r="A214" s="491"/>
      <c r="C214" t="s">
        <v>516</v>
      </c>
      <c r="D214" s="78" t="s">
        <v>516</v>
      </c>
      <c r="E214" s="936" t="s">
        <v>777</v>
      </c>
      <c r="F214" s="1192">
        <f>IF('６カリキュラム(デュアル)'!$D23="","",'６カリキュラム(デュアル)'!$D23)</f>
        <v>0</v>
      </c>
      <c r="G214" s="935" t="s">
        <v>777</v>
      </c>
      <c r="I214" s="491" t="str">
        <f t="shared" si="3"/>
        <v/>
      </c>
      <c r="K214" s="78"/>
      <c r="L214" t="s">
        <v>774</v>
      </c>
    </row>
    <row r="215" spans="1:12">
      <c r="A215" s="491"/>
      <c r="C215" t="s">
        <v>386</v>
      </c>
      <c r="D215" s="78" t="s">
        <v>386</v>
      </c>
      <c r="E215" s="1193">
        <f>IF('６カリキュラム'!$D18="","",'６カリキュラム'!$D18)</f>
        <v>0</v>
      </c>
      <c r="F215" s="1192">
        <f>IF('６カリキュラム(デュアル)'!$D24="","",'６カリキュラム(デュアル)'!$D24)</f>
        <v>0</v>
      </c>
      <c r="G215" s="1194">
        <f>IF('６カリキュラム'!$D18="","",'６カリキュラム'!$D18)</f>
        <v>0</v>
      </c>
      <c r="I215" s="491">
        <f t="shared" ref="I215:I254" si="4">IF($A$13="デュ",$F215,$E215)</f>
        <v>0</v>
      </c>
      <c r="K215" s="78"/>
      <c r="L215" t="s">
        <v>774</v>
      </c>
    </row>
    <row r="216" spans="1:12">
      <c r="A216" s="491"/>
      <c r="C216" t="s">
        <v>726</v>
      </c>
      <c r="D216" s="78" t="s">
        <v>955</v>
      </c>
      <c r="E216" s="1193">
        <f>IF('６カリキュラム'!$D19="","",'６カリキュラム'!$D19)</f>
        <v>6</v>
      </c>
      <c r="F216" s="1192">
        <f>IF('６カリキュラム(デュアル)'!$D25="","",'６カリキュラム(デュアル)'!$D25)</f>
        <v>6</v>
      </c>
      <c r="G216" s="1194">
        <f>IF('６カリキュラム'!$D19="","",'６カリキュラム'!$D19)</f>
        <v>6</v>
      </c>
      <c r="I216" s="491">
        <f t="shared" si="4"/>
        <v>6</v>
      </c>
      <c r="K216" s="78"/>
      <c r="L216" t="s">
        <v>774</v>
      </c>
    </row>
    <row r="217" spans="1:12">
      <c r="A217" s="491"/>
      <c r="D217" s="78"/>
      <c r="E217" s="933" t="s">
        <v>777</v>
      </c>
      <c r="F217" s="934" t="s">
        <v>777</v>
      </c>
      <c r="G217" s="935" t="s">
        <v>777</v>
      </c>
      <c r="I217" s="491" t="str">
        <f t="shared" si="4"/>
        <v/>
      </c>
      <c r="K217" s="78"/>
    </row>
    <row r="218" spans="1:12">
      <c r="A218" s="491"/>
      <c r="D218" s="78"/>
      <c r="E218" s="933" t="s">
        <v>777</v>
      </c>
      <c r="F218" s="934" t="s">
        <v>777</v>
      </c>
      <c r="G218" s="935" t="s">
        <v>777</v>
      </c>
      <c r="I218" s="491" t="str">
        <f t="shared" si="4"/>
        <v/>
      </c>
      <c r="K218" s="78"/>
    </row>
    <row r="219" spans="1:12">
      <c r="A219" s="491" t="s">
        <v>985</v>
      </c>
      <c r="B219" t="s">
        <v>189</v>
      </c>
      <c r="C219" t="s">
        <v>48</v>
      </c>
      <c r="D219" s="78" t="s">
        <v>959</v>
      </c>
      <c r="E219" s="560" t="str">
        <f>IF('７就職支援の概要'!$D7="","",'７就職支援の概要'!$D7)</f>
        <v/>
      </c>
      <c r="F219" s="561" t="str">
        <f>IF('７就職支援の概要'!$D7="","",'７就職支援の概要'!$D7)</f>
        <v/>
      </c>
      <c r="G219" s="932" t="str">
        <f>IF('７就職支援の概要'!$D7="","",'７就職支援の概要'!$D7)</f>
        <v/>
      </c>
      <c r="I219" s="491" t="str">
        <f t="shared" si="4"/>
        <v/>
      </c>
      <c r="K219" s="78"/>
      <c r="L219" t="s">
        <v>775</v>
      </c>
    </row>
    <row r="220" spans="1:12">
      <c r="A220" s="491"/>
      <c r="C220" t="s">
        <v>49</v>
      </c>
      <c r="D220" s="78" t="s">
        <v>960</v>
      </c>
      <c r="E220" s="560" t="str">
        <f>IF('７就職支援の概要'!$D8="","",'７就職支援の概要'!$D8)</f>
        <v/>
      </c>
      <c r="F220" s="561" t="str">
        <f>IF('７就職支援の概要'!$D8="","",'７就職支援の概要'!$D8)</f>
        <v/>
      </c>
      <c r="G220" s="932" t="str">
        <f>IF('７就職支援の概要'!$D8="","",'７就職支援の概要'!$D8)</f>
        <v/>
      </c>
      <c r="I220" s="491" t="str">
        <f t="shared" si="4"/>
        <v/>
      </c>
      <c r="K220" s="78"/>
      <c r="L220" t="s">
        <v>775</v>
      </c>
    </row>
    <row r="221" spans="1:12">
      <c r="A221" s="491"/>
      <c r="B221" t="s">
        <v>195</v>
      </c>
      <c r="C221" t="s">
        <v>283</v>
      </c>
      <c r="D221" s="78" t="s">
        <v>961</v>
      </c>
      <c r="E221" s="560" t="str">
        <f>IF('７就職支援の概要'!$D9="","",'７就職支援の概要'!$D9)</f>
        <v>「８就職担当名簿」に入力してください。</v>
      </c>
      <c r="F221" s="561" t="str">
        <f>IF('７就職支援の概要'!$D9="","",'７就職支援の概要'!$D9)</f>
        <v>「８就職担当名簿」に入力してください。</v>
      </c>
      <c r="G221" s="932" t="str">
        <f>IF('７就職支援の概要'!$D9="","",'７就職支援の概要'!$D9)</f>
        <v>「８就職担当名簿」に入力してください。</v>
      </c>
      <c r="I221" s="491" t="str">
        <f t="shared" si="4"/>
        <v>「８就職担当名簿」に入力してください。</v>
      </c>
      <c r="K221" s="78"/>
      <c r="L221" t="s">
        <v>774</v>
      </c>
    </row>
    <row r="222" spans="1:12">
      <c r="A222" s="491"/>
      <c r="C222" t="s">
        <v>311</v>
      </c>
      <c r="D222" s="78" t="s">
        <v>962</v>
      </c>
      <c r="E222" s="560" t="str">
        <f>IF('７就職支援の概要'!$D10="","",'７就職支援の概要'!$D10)</f>
        <v>「８就職担当名簿」に入力してください。</v>
      </c>
      <c r="F222" s="561" t="str">
        <f>IF('７就職支援の概要'!$D10="","",'７就職支援の概要'!$D10)</f>
        <v>「８就職担当名簿」に入力してください。</v>
      </c>
      <c r="G222" s="932" t="str">
        <f>IF('７就職支援の概要'!$D10="","",'７就職支援の概要'!$D10)</f>
        <v>「８就職担当名簿」に入力してください。</v>
      </c>
      <c r="I222" s="491" t="str">
        <f t="shared" si="4"/>
        <v>「８就職担当名簿」に入力してください。</v>
      </c>
      <c r="K222" s="78"/>
      <c r="L222" t="s">
        <v>774</v>
      </c>
    </row>
    <row r="223" spans="1:12">
      <c r="A223" s="491"/>
      <c r="C223" t="s">
        <v>504</v>
      </c>
      <c r="D223" s="78" t="s">
        <v>963</v>
      </c>
      <c r="E223" s="560" t="str">
        <f>IF('７就職支援の概要'!$D11="","",'７就職支援の概要'!$D11)</f>
        <v>「８就職担当名簿」に入力してください。</v>
      </c>
      <c r="F223" s="561" t="str">
        <f>IF('７就職支援の概要'!$D11="","",'７就職支援の概要'!$D11)</f>
        <v>「８就職担当名簿」に入力してください。</v>
      </c>
      <c r="G223" s="932" t="str">
        <f>IF('７就職支援の概要'!$D11="","",'７就職支援の概要'!$D11)</f>
        <v>「８就職担当名簿」に入力してください。</v>
      </c>
      <c r="I223" s="491" t="str">
        <f t="shared" si="4"/>
        <v>「８就職担当名簿」に入力してください。</v>
      </c>
      <c r="K223" s="78"/>
      <c r="L223" t="s">
        <v>774</v>
      </c>
    </row>
    <row r="224" spans="1:12">
      <c r="A224" s="491"/>
      <c r="C224" t="s">
        <v>1052</v>
      </c>
      <c r="D224" s="78" t="s">
        <v>1053</v>
      </c>
      <c r="E224" s="560" t="str">
        <f>IF('７就職支援の概要'!$D12="","",'７就職支援の概要'!$D12)</f>
        <v>「８就職担当名簿」に入力してください。</v>
      </c>
      <c r="F224" s="561" t="str">
        <f>IF('７就職支援の概要'!$D12="","",'７就職支援の概要'!$D12)</f>
        <v>「８就職担当名簿」に入力してください。</v>
      </c>
      <c r="G224" s="932" t="str">
        <f>IF('７就職支援の概要'!$D12="","",'７就職支援の概要'!$D12)</f>
        <v>「８就職担当名簿」に入力してください。</v>
      </c>
      <c r="I224" s="491" t="str">
        <f t="shared" si="4"/>
        <v>「８就職担当名簿」に入力してください。</v>
      </c>
      <c r="K224" s="78"/>
      <c r="L224" t="s">
        <v>774</v>
      </c>
    </row>
    <row r="225" spans="1:12">
      <c r="A225" s="491"/>
      <c r="C225" t="s">
        <v>312</v>
      </c>
      <c r="D225" s="78" t="s">
        <v>964</v>
      </c>
      <c r="E225" s="560" t="str">
        <f>IF('７就職支援の概要'!$D13="","",'７就職支援の概要'!$D13)</f>
        <v>「８就職担当名簿」に入力してください。</v>
      </c>
      <c r="F225" s="561" t="str">
        <f>IF('７就職支援の概要'!$D13="","",'７就職支援の概要'!$D13)</f>
        <v>「８就職担当名簿」に入力してください。</v>
      </c>
      <c r="G225" s="932" t="str">
        <f>IF('７就職支援の概要'!$D13="","",'７就職支援の概要'!$D13)</f>
        <v>「８就職担当名簿」に入力してください。</v>
      </c>
      <c r="I225" s="491" t="str">
        <f t="shared" si="4"/>
        <v>「８就職担当名簿」に入力してください。</v>
      </c>
      <c r="K225" s="78"/>
      <c r="L225" t="s">
        <v>774</v>
      </c>
    </row>
    <row r="226" spans="1:12">
      <c r="A226" s="491"/>
      <c r="C226" t="s">
        <v>1116</v>
      </c>
      <c r="D226" t="s">
        <v>1116</v>
      </c>
      <c r="E226" s="560">
        <f>IF('８就職担当名簿'!D12="","",'８就職担当名簿'!D12)</f>
        <v>0</v>
      </c>
      <c r="F226" s="561">
        <f>IF('８就職担当名簿'!D12="","",'８就職担当名簿'!D12)</f>
        <v>0</v>
      </c>
      <c r="G226" s="932">
        <f>IF('８就職担当名簿'!D12="","",'８就職担当名簿'!D12)</f>
        <v>0</v>
      </c>
      <c r="I226" s="491">
        <f t="shared" si="4"/>
        <v>0</v>
      </c>
      <c r="K226" s="78"/>
      <c r="L226" t="s">
        <v>774</v>
      </c>
    </row>
    <row r="227" spans="1:12">
      <c r="A227" s="491"/>
      <c r="C227" t="s">
        <v>1117</v>
      </c>
      <c r="D227" t="s">
        <v>1117</v>
      </c>
      <c r="E227" s="560">
        <f>IF('８就職担当名簿'!E12="","",'８就職担当名簿'!E12)</f>
        <v>0</v>
      </c>
      <c r="F227" s="561">
        <f>IF('８就職担当名簿'!E12="","",'８就職担当名簿'!E12)</f>
        <v>0</v>
      </c>
      <c r="G227" s="932">
        <f>IF('８就職担当名簿'!E12="","",'８就職担当名簿'!E12)</f>
        <v>0</v>
      </c>
      <c r="I227" s="491">
        <f t="shared" si="4"/>
        <v>0</v>
      </c>
      <c r="K227" s="78"/>
      <c r="L227" t="s">
        <v>774</v>
      </c>
    </row>
    <row r="228" spans="1:12">
      <c r="A228" s="491"/>
      <c r="C228" t="s">
        <v>1118</v>
      </c>
      <c r="D228" t="s">
        <v>1118</v>
      </c>
      <c r="E228" s="560">
        <f>IF('８就職担当名簿'!F12="","",'８就職担当名簿'!F12)</f>
        <v>0</v>
      </c>
      <c r="F228" s="561">
        <f>IF('８就職担当名簿'!F12="","",'８就職担当名簿'!F12)</f>
        <v>0</v>
      </c>
      <c r="G228" s="932">
        <f>IF('８就職担当名簿'!F12="","",'８就職担当名簿'!F12)</f>
        <v>0</v>
      </c>
      <c r="I228" s="491">
        <f t="shared" si="4"/>
        <v>0</v>
      </c>
      <c r="K228" s="78"/>
      <c r="L228" t="s">
        <v>774</v>
      </c>
    </row>
    <row r="229" spans="1:12">
      <c r="A229" s="491"/>
      <c r="B229" t="s">
        <v>25</v>
      </c>
      <c r="D229" s="78" t="s">
        <v>965</v>
      </c>
      <c r="E229" s="560" t="str">
        <f>IF('７就職支援の概要'!$D14="","",'７就職支援の概要'!$D14)</f>
        <v/>
      </c>
      <c r="F229" s="561" t="str">
        <f>IF('７就職支援の概要'!$D14="","",'７就職支援の概要'!$D14)</f>
        <v/>
      </c>
      <c r="G229" s="932" t="str">
        <f>IF('７就職支援の概要'!$D14="","",'７就職支援の概要'!$D14)</f>
        <v/>
      </c>
      <c r="I229" s="491" t="str">
        <f t="shared" si="4"/>
        <v/>
      </c>
      <c r="K229" s="78"/>
      <c r="L229" t="s">
        <v>775</v>
      </c>
    </row>
    <row r="230" spans="1:12">
      <c r="A230" s="491"/>
      <c r="B230" t="s">
        <v>361</v>
      </c>
      <c r="C230" t="s">
        <v>360</v>
      </c>
      <c r="D230" s="78" t="s">
        <v>966</v>
      </c>
      <c r="E230" s="560" t="str">
        <f>IF('７就職支援の概要'!$D15="","",'７就職支援の概要'!$D15)</f>
        <v/>
      </c>
      <c r="F230" s="561" t="str">
        <f>IF('７就職支援の概要'!$D15="","",'７就職支援の概要'!$D15)</f>
        <v/>
      </c>
      <c r="G230" s="932" t="str">
        <f>IF('７就職支援の概要'!$D15="","",'７就職支援の概要'!$D15)</f>
        <v/>
      </c>
      <c r="I230" s="491" t="str">
        <f t="shared" si="4"/>
        <v/>
      </c>
      <c r="K230" s="78"/>
      <c r="L230" t="s">
        <v>775</v>
      </c>
    </row>
    <row r="231" spans="1:12">
      <c r="A231" s="491"/>
      <c r="C231" t="s">
        <v>433</v>
      </c>
      <c r="D231" s="78" t="s">
        <v>967</v>
      </c>
      <c r="E231" s="560" t="str">
        <f>IF('７就職支援の概要'!$D16="","",'７就職支援の概要'!$D16)</f>
        <v/>
      </c>
      <c r="F231" s="561" t="str">
        <f>IF('７就職支援の概要'!$D16="","",'７就職支援の概要'!$D16)</f>
        <v/>
      </c>
      <c r="G231" s="932" t="str">
        <f>IF('７就職支援の概要'!$D16="","",'７就職支援の概要'!$D16)</f>
        <v/>
      </c>
      <c r="I231" s="491" t="str">
        <f t="shared" si="4"/>
        <v/>
      </c>
      <c r="K231" s="78"/>
      <c r="L231" t="s">
        <v>775</v>
      </c>
    </row>
    <row r="232" spans="1:12">
      <c r="A232" s="491"/>
      <c r="B232" t="s">
        <v>611</v>
      </c>
      <c r="C232" t="s">
        <v>72</v>
      </c>
      <c r="D232" s="78" t="s">
        <v>968</v>
      </c>
      <c r="E232" s="560" t="str">
        <f>IF('７就職支援の概要'!$D17="","",'７就職支援の概要'!$D17)</f>
        <v/>
      </c>
      <c r="F232" s="561" t="str">
        <f>IF('７就職支援の概要'!$D17="","",'７就職支援の概要'!$D17)</f>
        <v/>
      </c>
      <c r="G232" s="932" t="str">
        <f>IF('７就職支援の概要'!$D17="","",'７就職支援の概要'!$D17)</f>
        <v/>
      </c>
      <c r="I232" s="491" t="str">
        <f t="shared" si="4"/>
        <v/>
      </c>
      <c r="K232" s="78"/>
      <c r="L232" t="s">
        <v>775</v>
      </c>
    </row>
    <row r="233" spans="1:12">
      <c r="A233" s="491"/>
      <c r="C233" t="s">
        <v>31</v>
      </c>
      <c r="D233" s="78" t="s">
        <v>969</v>
      </c>
      <c r="E233" s="560" t="str">
        <f>IF('７就職支援の概要'!$D18="","",'７就職支援の概要'!$D18)</f>
        <v/>
      </c>
      <c r="F233" s="561" t="str">
        <f>IF('７就職支援の概要'!$D18="","",'７就職支援の概要'!$D18)</f>
        <v/>
      </c>
      <c r="G233" s="932" t="str">
        <f>IF('７就職支援の概要'!$D18="","",'７就職支援の概要'!$D18)</f>
        <v/>
      </c>
      <c r="I233" s="491" t="str">
        <f t="shared" si="4"/>
        <v/>
      </c>
      <c r="K233" s="78"/>
      <c r="L233" t="s">
        <v>775</v>
      </c>
    </row>
    <row r="234" spans="1:12">
      <c r="A234" s="491"/>
      <c r="B234" t="s">
        <v>612</v>
      </c>
      <c r="D234" s="78" t="s">
        <v>970</v>
      </c>
      <c r="E234" s="560" t="str">
        <f>IF('７就職支援の概要'!$D19="","",'７就職支援の概要'!$D19)</f>
        <v/>
      </c>
      <c r="F234" s="561" t="str">
        <f>IF('７就職支援の概要'!$D19="","",'７就職支援の概要'!$D19)</f>
        <v/>
      </c>
      <c r="G234" s="932" t="str">
        <f>IF('７就職支援の概要'!$D19="","",'７就職支援の概要'!$D19)</f>
        <v/>
      </c>
      <c r="I234" s="491" t="str">
        <f t="shared" si="4"/>
        <v/>
      </c>
      <c r="K234" s="78"/>
      <c r="L234" t="s">
        <v>775</v>
      </c>
    </row>
    <row r="235" spans="1:12">
      <c r="A235" s="491"/>
      <c r="B235" t="s">
        <v>432</v>
      </c>
      <c r="D235" s="78" t="s">
        <v>971</v>
      </c>
      <c r="E235" s="560" t="str">
        <f>IF('７就職支援の概要'!$D20="","",'７就職支援の概要'!$D20)</f>
        <v/>
      </c>
      <c r="F235" s="561" t="str">
        <f>IF('７就職支援の概要'!$D20="","",'７就職支援の概要'!$D20)</f>
        <v/>
      </c>
      <c r="G235" s="932" t="str">
        <f>IF('７就職支援の概要'!$D20="","",'７就職支援の概要'!$D20)</f>
        <v/>
      </c>
      <c r="I235" s="491" t="str">
        <f t="shared" si="4"/>
        <v/>
      </c>
      <c r="K235" s="78"/>
      <c r="L235" t="s">
        <v>775</v>
      </c>
    </row>
    <row r="236" spans="1:12">
      <c r="A236" s="491"/>
      <c r="E236" s="933" t="s">
        <v>777</v>
      </c>
      <c r="F236" s="934" t="s">
        <v>777</v>
      </c>
      <c r="G236" s="935" t="s">
        <v>777</v>
      </c>
      <c r="I236" s="491" t="str">
        <f t="shared" si="4"/>
        <v/>
      </c>
      <c r="K236" s="78"/>
    </row>
    <row r="237" spans="1:12">
      <c r="A237" s="491"/>
      <c r="E237" s="933" t="s">
        <v>777</v>
      </c>
      <c r="F237" s="934" t="s">
        <v>777</v>
      </c>
      <c r="G237" s="935" t="s">
        <v>777</v>
      </c>
      <c r="I237" s="491" t="str">
        <f t="shared" si="4"/>
        <v/>
      </c>
      <c r="K237" s="78"/>
    </row>
    <row r="238" spans="1:12">
      <c r="A238" s="491" t="s">
        <v>1101</v>
      </c>
      <c r="B238" t="s">
        <v>1057</v>
      </c>
      <c r="C238" t="s">
        <v>1058</v>
      </c>
      <c r="D238" t="s">
        <v>1059</v>
      </c>
      <c r="E238" s="953" t="str">
        <f>IF('１０月別カリキュラム(10月)'!A12="","",'１０月別カリキュラム(10月)'!A12)</f>
        <v/>
      </c>
      <c r="F238" s="954" t="str">
        <f>IF('１０月別カリキュラム(10月)'!A12="","",'１０月別カリキュラム(10月)'!A12)</f>
        <v/>
      </c>
      <c r="G238" s="955" t="str">
        <f>IF('１０月別カリキュラム(10月)'!A12="","",'１０月別カリキュラム(10月)'!A12)</f>
        <v/>
      </c>
      <c r="H238" s="931"/>
      <c r="I238" s="956" t="str">
        <f t="shared" si="4"/>
        <v/>
      </c>
      <c r="J238" s="931"/>
      <c r="K238" s="957"/>
      <c r="L238" t="s">
        <v>776</v>
      </c>
    </row>
    <row r="239" spans="1:12">
      <c r="A239" s="491" t="s">
        <v>1102</v>
      </c>
      <c r="B239" t="s">
        <v>710</v>
      </c>
      <c r="C239" t="s">
        <v>1058</v>
      </c>
      <c r="D239" t="s">
        <v>1059</v>
      </c>
      <c r="E239" s="560" t="str">
        <f>IF('１０月別カリキュラム(11月) '!A12="","",'１０月別カリキュラム(11月) '!A12)</f>
        <v/>
      </c>
      <c r="F239" s="561" t="str">
        <f>IF('１０月別カリキュラム(11月) '!A12="","",'１０月別カリキュラム(11月) '!A12)</f>
        <v/>
      </c>
      <c r="G239" s="932" t="str">
        <f>IF('１０月別カリキュラム(11月) '!A12="","",'１０月別カリキュラム(11月) '!A12)</f>
        <v/>
      </c>
      <c r="I239" s="491" t="str">
        <f t="shared" si="4"/>
        <v/>
      </c>
      <c r="K239" s="78"/>
      <c r="L239" t="s">
        <v>776</v>
      </c>
    </row>
    <row r="240" spans="1:12">
      <c r="A240" s="491" t="s">
        <v>1103</v>
      </c>
      <c r="B240" t="s">
        <v>710</v>
      </c>
      <c r="C240" t="s">
        <v>1058</v>
      </c>
      <c r="D240" t="s">
        <v>1059</v>
      </c>
      <c r="E240" s="560" t="str">
        <f>IF('１０月別カリキュラム(12月) '!A12="","",'１０月別カリキュラム(12月) '!A12)</f>
        <v/>
      </c>
      <c r="F240" s="561" t="str">
        <f>IF('１０月別カリキュラム(12月) '!A12="","",'１０月別カリキュラム(12月) '!A12)</f>
        <v/>
      </c>
      <c r="G240" s="932" t="str">
        <f>IF('１０月別カリキュラム(12月) '!A12="","",'１０月別カリキュラム(12月) '!A12)</f>
        <v/>
      </c>
      <c r="I240" s="491" t="str">
        <f t="shared" si="4"/>
        <v/>
      </c>
      <c r="K240" s="78"/>
      <c r="L240" t="s">
        <v>776</v>
      </c>
    </row>
    <row r="241" spans="1:12">
      <c r="A241" s="491" t="s">
        <v>1104</v>
      </c>
      <c r="B241" t="s">
        <v>1057</v>
      </c>
      <c r="C241" t="s">
        <v>1058</v>
      </c>
      <c r="D241" t="s">
        <v>1059</v>
      </c>
      <c r="E241" s="953" t="str">
        <f>IF('１０月別カリキュラム(６月) (デュアル)'!A12="","",'１０月別カリキュラム(６月) (デュアル)'!A12)</f>
        <v/>
      </c>
      <c r="F241" s="954" t="str">
        <f>IF('１０月別カリキュラム(６月) (デュアル)'!A12="","",'１０月別カリキュラム(６月) (デュアル)'!A12)</f>
        <v/>
      </c>
      <c r="G241" s="955" t="str">
        <f>IF('１０月別カリキュラム(６月) (デュアル)'!A12="","",'１０月別カリキュラム(６月) (デュアル)'!A12)</f>
        <v/>
      </c>
      <c r="I241" s="956" t="str">
        <f t="shared" si="4"/>
        <v/>
      </c>
      <c r="J241" s="931"/>
      <c r="K241" s="957"/>
      <c r="L241" t="s">
        <v>776</v>
      </c>
    </row>
    <row r="242" spans="1:12">
      <c r="A242" s="491" t="s">
        <v>1105</v>
      </c>
      <c r="B242" t="s">
        <v>710</v>
      </c>
      <c r="C242" t="s">
        <v>1058</v>
      </c>
      <c r="D242" t="s">
        <v>1059</v>
      </c>
      <c r="E242" s="953" t="str">
        <f>IF('１０月別カリキュラム(８月) (デュアル)'!A12="","",'１０月別カリキュラム(８月) (デュアル)'!A12)</f>
        <v/>
      </c>
      <c r="F242" s="954" t="str">
        <f>IF('１０月別カリキュラム(８月) (デュアル)'!A12="","",'１０月別カリキュラム(８月) (デュアル)'!A12)</f>
        <v/>
      </c>
      <c r="G242" s="955" t="str">
        <f>IF('１０月別カリキュラム(８月) (デュアル)'!A12="","",'１０月別カリキュラム(８月) (デュアル)'!A12)</f>
        <v/>
      </c>
      <c r="I242" s="956" t="str">
        <f t="shared" si="4"/>
        <v/>
      </c>
      <c r="J242" s="931"/>
      <c r="K242" s="957"/>
      <c r="L242" t="s">
        <v>776</v>
      </c>
    </row>
    <row r="243" spans="1:12">
      <c r="A243" s="491" t="s">
        <v>748</v>
      </c>
      <c r="B243" t="s">
        <v>295</v>
      </c>
      <c r="C243" t="s">
        <v>296</v>
      </c>
      <c r="D243" t="s">
        <v>972</v>
      </c>
      <c r="E243" s="560" t="str">
        <f>IF('１２オンライン環境等'!$D6="","",'１２オンライン環境等'!$D6)</f>
        <v/>
      </c>
      <c r="F243" s="561" t="str">
        <f>IF('１２オンライン環境等'!$D6="","",'１２オンライン環境等'!$D6)</f>
        <v/>
      </c>
      <c r="G243" s="932" t="str">
        <f>IF('１２オンライン環境等'!$D6="","",'１２オンライン環境等'!$D6)</f>
        <v/>
      </c>
      <c r="I243" s="491" t="str">
        <f t="shared" si="4"/>
        <v/>
      </c>
      <c r="K243" s="78"/>
      <c r="L243" t="s">
        <v>775</v>
      </c>
    </row>
    <row r="244" spans="1:12">
      <c r="A244" s="491"/>
      <c r="C244" t="s">
        <v>297</v>
      </c>
      <c r="D244" t="s">
        <v>973</v>
      </c>
      <c r="E244" s="560" t="str">
        <f>IF('１２オンライン環境等'!$D7="","",'１２オンライン環境等'!$D7)</f>
        <v/>
      </c>
      <c r="F244" s="561" t="str">
        <f>IF('１２オンライン環境等'!$D7="","",'１２オンライン環境等'!$D7)</f>
        <v/>
      </c>
      <c r="G244" s="932" t="str">
        <f>IF('１２オンライン環境等'!$D7="","",'１２オンライン環境等'!$D7)</f>
        <v/>
      </c>
      <c r="I244" s="491" t="str">
        <f t="shared" si="4"/>
        <v/>
      </c>
      <c r="K244" s="78"/>
      <c r="L244" t="s">
        <v>775</v>
      </c>
    </row>
    <row r="245" spans="1:12">
      <c r="A245" s="491"/>
      <c r="C245" t="s">
        <v>298</v>
      </c>
      <c r="D245" t="s">
        <v>974</v>
      </c>
      <c r="E245" s="560" t="str">
        <f>IF('１２オンライン環境等'!$D8="","",'１２オンライン環境等'!$D8)</f>
        <v/>
      </c>
      <c r="F245" s="561" t="str">
        <f>IF('１２オンライン環境等'!$D8="","",'１２オンライン環境等'!$D8)</f>
        <v/>
      </c>
      <c r="G245" s="932" t="str">
        <f>IF('１２オンライン環境等'!$D8="","",'１２オンライン環境等'!$D8)</f>
        <v/>
      </c>
      <c r="I245" s="491" t="str">
        <f t="shared" si="4"/>
        <v/>
      </c>
      <c r="K245" s="78"/>
      <c r="L245" t="s">
        <v>775</v>
      </c>
    </row>
    <row r="246" spans="1:12">
      <c r="A246" s="491"/>
      <c r="B246" t="s">
        <v>299</v>
      </c>
      <c r="C246" t="s">
        <v>304</v>
      </c>
      <c r="D246" t="s">
        <v>304</v>
      </c>
      <c r="E246" s="560" t="str">
        <f>IF('１２オンライン環境等'!$D9="","",'１２オンライン環境等'!$D9)</f>
        <v/>
      </c>
      <c r="F246" s="561" t="str">
        <f>IF('１２オンライン環境等'!$D9="","",'１２オンライン環境等'!$D9)</f>
        <v/>
      </c>
      <c r="G246" s="932" t="str">
        <f>IF('１２オンライン環境等'!$D9="","",'１２オンライン環境等'!$D9)</f>
        <v/>
      </c>
      <c r="I246" s="491" t="str">
        <f t="shared" si="4"/>
        <v/>
      </c>
      <c r="K246" s="78"/>
      <c r="L246" t="s">
        <v>775</v>
      </c>
    </row>
    <row r="247" spans="1:12">
      <c r="A247" s="491"/>
      <c r="C247" t="s">
        <v>305</v>
      </c>
      <c r="D247" t="s">
        <v>305</v>
      </c>
      <c r="E247" s="560" t="str">
        <f>IF('１２オンライン環境等'!$D10="","",'１２オンライン環境等'!$D10)</f>
        <v/>
      </c>
      <c r="F247" s="561" t="str">
        <f>IF('１２オンライン環境等'!$D10="","",'１２オンライン環境等'!$D10)</f>
        <v/>
      </c>
      <c r="G247" s="932" t="str">
        <f>IF('１２オンライン環境等'!$D10="","",'１２オンライン環境等'!$D10)</f>
        <v/>
      </c>
      <c r="I247" s="491" t="str">
        <f t="shared" si="4"/>
        <v/>
      </c>
      <c r="K247" s="78"/>
      <c r="L247" t="s">
        <v>775</v>
      </c>
    </row>
    <row r="248" spans="1:12">
      <c r="A248" s="491"/>
      <c r="B248" t="s">
        <v>313</v>
      </c>
      <c r="C248" t="s">
        <v>300</v>
      </c>
      <c r="D248" t="s">
        <v>300</v>
      </c>
      <c r="E248" s="560" t="str">
        <f>IF('１２オンライン環境等'!$D11="","",'１２オンライン環境等'!$D11)</f>
        <v/>
      </c>
      <c r="F248" s="561" t="str">
        <f>IF('１２オンライン環境等'!$D11="","",'１２オンライン環境等'!$D11)</f>
        <v/>
      </c>
      <c r="G248" s="932" t="str">
        <f>IF('１２オンライン環境等'!$D11="","",'１２オンライン環境等'!$D11)</f>
        <v/>
      </c>
      <c r="I248" s="491" t="str">
        <f t="shared" si="4"/>
        <v/>
      </c>
      <c r="K248" s="78"/>
      <c r="L248" t="s">
        <v>775</v>
      </c>
    </row>
    <row r="249" spans="1:12">
      <c r="A249" s="491"/>
      <c r="C249" t="s">
        <v>301</v>
      </c>
      <c r="D249" t="s">
        <v>301</v>
      </c>
      <c r="E249" s="560" t="str">
        <f>IF('１２オンライン環境等'!$D12="","",'１２オンライン環境等'!$D12)</f>
        <v/>
      </c>
      <c r="F249" s="561" t="str">
        <f>IF('１２オンライン環境等'!$D12="","",'１２オンライン環境等'!$D12)</f>
        <v/>
      </c>
      <c r="G249" s="932" t="str">
        <f>IF('１２オンライン環境等'!$D12="","",'１２オンライン環境等'!$D12)</f>
        <v/>
      </c>
      <c r="I249" s="491" t="str">
        <f t="shared" si="4"/>
        <v/>
      </c>
      <c r="K249" s="78"/>
      <c r="L249" t="s">
        <v>775</v>
      </c>
    </row>
    <row r="250" spans="1:12">
      <c r="A250" s="491"/>
      <c r="B250" t="s">
        <v>314</v>
      </c>
      <c r="C250" t="s">
        <v>302</v>
      </c>
      <c r="D250" t="s">
        <v>1094</v>
      </c>
      <c r="E250" s="560" t="str">
        <f>IF('１２オンライン環境等'!$D13="","",'１２オンライン環境等'!$D13)</f>
        <v/>
      </c>
      <c r="F250" s="561" t="str">
        <f>IF('１２オンライン環境等'!$D13="","",'１２オンライン環境等'!$D13)</f>
        <v/>
      </c>
      <c r="G250" s="932" t="str">
        <f>IF('１２オンライン環境等'!$D13="","",'１２オンライン環境等'!$D13)</f>
        <v/>
      </c>
      <c r="I250" s="491" t="str">
        <f t="shared" si="4"/>
        <v/>
      </c>
      <c r="K250" s="78"/>
      <c r="L250" t="s">
        <v>775</v>
      </c>
    </row>
    <row r="251" spans="1:12">
      <c r="A251" s="491"/>
      <c r="D251" t="s">
        <v>1095</v>
      </c>
      <c r="E251" s="560" t="str">
        <f>IF('１２オンライン環境等'!$D14="","",'１２オンライン環境等'!$D14)</f>
        <v/>
      </c>
      <c r="F251" s="561" t="str">
        <f>IF('１２オンライン環境等'!$D14="","",'１２オンライン環境等'!$D14)</f>
        <v/>
      </c>
      <c r="G251" s="932" t="str">
        <f>IF('１２オンライン環境等'!$D14="","",'１２オンライン環境等'!$D14)</f>
        <v/>
      </c>
      <c r="I251" s="491" t="str">
        <f t="shared" si="4"/>
        <v/>
      </c>
      <c r="K251" s="78"/>
      <c r="L251" t="s">
        <v>775</v>
      </c>
    </row>
    <row r="252" spans="1:12">
      <c r="A252" s="491"/>
      <c r="B252" t="s">
        <v>315</v>
      </c>
      <c r="D252" t="s">
        <v>315</v>
      </c>
      <c r="E252" s="560" t="str">
        <f>IF('１２オンライン環境等'!$D15="","",'１２オンライン環境等'!$D15)</f>
        <v/>
      </c>
      <c r="F252" s="561" t="str">
        <f>IF('１２オンライン環境等'!$D15="","",'１２オンライン環境等'!$D15)</f>
        <v/>
      </c>
      <c r="G252" s="932" t="str">
        <f>IF('１２オンライン環境等'!$D15="","",'１２オンライン環境等'!$D15)</f>
        <v/>
      </c>
      <c r="I252" s="491" t="str">
        <f t="shared" si="4"/>
        <v/>
      </c>
      <c r="K252" s="78"/>
      <c r="L252" t="s">
        <v>775</v>
      </c>
    </row>
    <row r="253" spans="1:12">
      <c r="A253" s="491"/>
      <c r="B253" t="s">
        <v>372</v>
      </c>
      <c r="D253" t="s">
        <v>975</v>
      </c>
      <c r="E253" s="560" t="str">
        <f>IF('１２オンライン環境等'!$D16="","",'１２オンライン環境等'!$D16)</f>
        <v/>
      </c>
      <c r="F253" s="561" t="str">
        <f>IF('１２オンライン環境等'!$D16="","",'１２オンライン環境等'!$D16)</f>
        <v/>
      </c>
      <c r="G253" s="932" t="str">
        <f>IF('１２オンライン環境等'!$D16="","",'１２オンライン環境等'!$D16)</f>
        <v/>
      </c>
      <c r="I253" s="491" t="str">
        <f t="shared" si="4"/>
        <v/>
      </c>
      <c r="K253" s="78"/>
      <c r="L253" t="s">
        <v>775</v>
      </c>
    </row>
    <row r="254" spans="1:12" ht="13.8" thickBot="1">
      <c r="A254" s="562"/>
      <c r="B254" s="917"/>
      <c r="C254" s="917"/>
      <c r="D254" s="917"/>
      <c r="E254" s="937" t="s">
        <v>777</v>
      </c>
      <c r="F254" s="938" t="s">
        <v>777</v>
      </c>
      <c r="G254" s="939" t="s">
        <v>777</v>
      </c>
      <c r="I254" s="562" t="str">
        <f t="shared" si="4"/>
        <v/>
      </c>
      <c r="J254" s="917"/>
      <c r="K254" s="918"/>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279" t="s">
        <v>434</v>
      </c>
      <c r="C3" s="1301"/>
      <c r="D3" s="1011" t="str">
        <f>Data!$A$11</f>
        <v>育児等両立応援訓練（短時間訓練）（４箇月）</v>
      </c>
      <c r="E3" s="217"/>
    </row>
    <row r="4" spans="1:16" ht="19.95" customHeight="1">
      <c r="B4" s="1302" t="s">
        <v>543</v>
      </c>
      <c r="C4" s="523" t="s">
        <v>344</v>
      </c>
      <c r="D4" s="1012" t="str">
        <f>Data!$I$30</f>
        <v/>
      </c>
      <c r="E4" s="225"/>
    </row>
    <row r="5" spans="1:16" ht="19.95" customHeight="1">
      <c r="B5" s="1303"/>
      <c r="C5" s="523" t="s">
        <v>546</v>
      </c>
      <c r="D5" s="1012" t="str">
        <f>Data!$I$26</f>
        <v/>
      </c>
      <c r="E5" s="225"/>
    </row>
    <row r="6" spans="1:16" ht="19.95" customHeight="1">
      <c r="B6" s="1304"/>
      <c r="C6" s="523" t="s">
        <v>544</v>
      </c>
      <c r="D6" s="1020" t="str">
        <f>CONCATENATE(Data!$I$27,"　",Data!$I$28)</f>
        <v>　</v>
      </c>
      <c r="E6" s="225"/>
    </row>
    <row r="7" spans="1:16" ht="19.95" customHeight="1">
      <c r="B7" s="1296" t="s">
        <v>419</v>
      </c>
      <c r="C7" s="1305"/>
      <c r="D7" s="1012" t="str">
        <f>Data!$I$35</f>
        <v/>
      </c>
      <c r="E7" s="225"/>
    </row>
    <row r="8" spans="1:16" ht="19.95" customHeight="1">
      <c r="B8" s="1302" t="s">
        <v>545</v>
      </c>
      <c r="C8" s="523" t="s">
        <v>344</v>
      </c>
      <c r="D8" s="1012" t="str">
        <f>Data!$I$40</f>
        <v/>
      </c>
      <c r="E8" s="225"/>
    </row>
    <row r="9" spans="1:16" ht="19.95" customHeight="1">
      <c r="B9" s="1303"/>
      <c r="C9" s="523" t="s">
        <v>546</v>
      </c>
      <c r="D9" s="1012" t="str">
        <f>Data!$I$36</f>
        <v/>
      </c>
      <c r="E9" s="225"/>
    </row>
    <row r="10" spans="1:16" ht="19.95" customHeight="1">
      <c r="B10" s="1304"/>
      <c r="C10" s="523" t="s">
        <v>544</v>
      </c>
      <c r="D10" s="1012" t="str">
        <f>CONCATENATE(Data!$I$37,"　",Data!$I$38)</f>
        <v>　</v>
      </c>
      <c r="E10" s="225"/>
    </row>
    <row r="11" spans="1:16" ht="19.95" customHeight="1">
      <c r="B11" s="1296" t="s">
        <v>16</v>
      </c>
      <c r="C11" s="1305"/>
      <c r="D11" s="1012" t="str">
        <f>Data!$A$9</f>
        <v/>
      </c>
      <c r="E11" s="522"/>
    </row>
    <row r="12" spans="1:16" ht="19.95" customHeight="1" thickBot="1">
      <c r="B12" s="1299" t="s">
        <v>79</v>
      </c>
      <c r="C12" s="1306"/>
      <c r="D12" s="1013" t="str">
        <f>Data!$I$138</f>
        <v/>
      </c>
      <c r="E12" s="509" t="s">
        <v>18</v>
      </c>
      <c r="F12" s="89"/>
    </row>
    <row r="13" spans="1:16" ht="13.8" thickBot="1">
      <c r="B13" s="541"/>
      <c r="C13" s="541"/>
      <c r="D13" s="542"/>
      <c r="E13" s="541"/>
      <c r="F13" s="89"/>
    </row>
    <row r="14" spans="1:16" ht="20.399999999999999" customHeight="1" thickBot="1">
      <c r="B14" s="1281" t="s">
        <v>552</v>
      </c>
      <c r="C14" s="1281"/>
      <c r="D14" s="543"/>
      <c r="E14" s="539"/>
      <c r="H14" s="1276" t="s">
        <v>410</v>
      </c>
      <c r="I14" s="1277"/>
      <c r="J14" s="1277"/>
      <c r="K14" s="1277"/>
      <c r="L14" s="1277"/>
      <c r="M14" s="1277"/>
      <c r="N14" s="1277"/>
      <c r="O14" s="1277"/>
      <c r="P14" s="1278"/>
    </row>
    <row r="15" spans="1:16" ht="50.4" customHeight="1" thickTop="1" thickBot="1">
      <c r="B15" s="1287" t="s">
        <v>704</v>
      </c>
      <c r="C15" s="1288"/>
      <c r="D15" s="1248"/>
      <c r="E15" s="524" t="s">
        <v>784</v>
      </c>
      <c r="H15" s="1289" t="s">
        <v>1160</v>
      </c>
      <c r="I15" s="1290"/>
      <c r="J15" s="1290"/>
      <c r="K15" s="1290"/>
      <c r="L15" s="1290"/>
      <c r="M15" s="1290"/>
      <c r="N15" s="1290"/>
      <c r="O15" s="1290"/>
      <c r="P15" s="1291"/>
    </row>
    <row r="16" spans="1:16" ht="12.6" customHeight="1">
      <c r="B16" s="89"/>
      <c r="C16" s="89"/>
      <c r="D16" s="538"/>
      <c r="E16" s="540"/>
    </row>
    <row r="17" spans="2:16" ht="20.399999999999999" customHeight="1" thickBot="1">
      <c r="B17" s="1281" t="s">
        <v>555</v>
      </c>
      <c r="C17" s="1281"/>
      <c r="D17" s="222"/>
      <c r="E17" s="222"/>
    </row>
    <row r="18" spans="2:16" ht="20.399999999999999" customHeight="1" thickBot="1">
      <c r="B18" s="1279" t="s">
        <v>329</v>
      </c>
      <c r="C18" s="1301"/>
      <c r="D18" s="1032" t="str">
        <f>IF('４訓練の概要'!D13="","無",'４訓練の概要'!D13)</f>
        <v>無</v>
      </c>
      <c r="E18" s="371"/>
      <c r="H18" s="1448" t="s">
        <v>654</v>
      </c>
      <c r="I18" s="1449"/>
      <c r="J18" s="1449"/>
      <c r="K18" s="1449"/>
      <c r="L18" s="1449"/>
      <c r="M18" s="1449"/>
      <c r="N18" s="1449"/>
      <c r="O18" s="1449"/>
      <c r="P18" s="1450"/>
    </row>
    <row r="19" spans="2:16" ht="34.200000000000003" customHeight="1" thickTop="1">
      <c r="B19" s="1296" t="s">
        <v>556</v>
      </c>
      <c r="C19" s="1373"/>
      <c r="D19" s="1249"/>
      <c r="E19" s="218" t="s">
        <v>785</v>
      </c>
      <c r="H19" s="1264" t="s">
        <v>793</v>
      </c>
      <c r="I19" s="1435"/>
      <c r="J19" s="1435"/>
      <c r="K19" s="1435"/>
      <c r="L19" s="1435"/>
      <c r="M19" s="1435"/>
      <c r="N19" s="1435"/>
      <c r="O19" s="1435"/>
      <c r="P19" s="1436"/>
    </row>
    <row r="20" spans="2:16" ht="38.4" customHeight="1" thickBot="1">
      <c r="B20" s="1299" t="s">
        <v>792</v>
      </c>
      <c r="C20" s="1371"/>
      <c r="D20" s="1250"/>
      <c r="E20" s="528" t="s">
        <v>794</v>
      </c>
      <c r="H20" s="1273"/>
      <c r="I20" s="1274"/>
      <c r="J20" s="1274"/>
      <c r="K20" s="1274"/>
      <c r="L20" s="1274"/>
      <c r="M20" s="1274"/>
      <c r="N20" s="1274"/>
      <c r="O20" s="1274"/>
      <c r="P20" s="1275"/>
    </row>
    <row r="21" spans="2:16" ht="13.2" customHeight="1"/>
    <row r="22" spans="2:16" ht="13.8" thickBot="1">
      <c r="B22" s="948" t="s">
        <v>791</v>
      </c>
    </row>
    <row r="23" spans="2:16" ht="25.95" customHeight="1">
      <c r="B23" s="1448" t="s">
        <v>800</v>
      </c>
      <c r="C23" s="1458"/>
      <c r="D23" s="1028" t="str">
        <f>IF('４訓練の概要'!D14="","無",'４訓練の概要'!D14)</f>
        <v>無</v>
      </c>
      <c r="E23" s="327"/>
      <c r="G23" s="78"/>
      <c r="H23" s="1453" t="s">
        <v>957</v>
      </c>
      <c r="I23" s="1454"/>
      <c r="J23" s="1454"/>
      <c r="K23" s="1454"/>
      <c r="L23" s="1454"/>
      <c r="M23" s="1454"/>
      <c r="N23" s="1454"/>
      <c r="O23" s="1454"/>
      <c r="P23" s="1455"/>
    </row>
    <row r="24" spans="2:16" ht="25.95" customHeight="1" thickBot="1">
      <c r="B24" s="1440" t="s">
        <v>783</v>
      </c>
      <c r="C24" s="1459"/>
      <c r="D24" s="1029">
        <f>IF(D23="有",10000,IF(D23="無",0,""))</f>
        <v>0</v>
      </c>
      <c r="E24" s="949" t="s">
        <v>788</v>
      </c>
      <c r="G24" s="78"/>
      <c r="H24" s="1440"/>
      <c r="I24" s="1456"/>
      <c r="J24" s="1456"/>
      <c r="K24" s="1456"/>
      <c r="L24" s="1456"/>
      <c r="M24" s="1456"/>
      <c r="N24" s="1456"/>
      <c r="O24" s="1456"/>
      <c r="P24" s="1457"/>
    </row>
    <row r="26" spans="2:16" ht="13.8" thickBot="1">
      <c r="B26" s="948" t="s">
        <v>987</v>
      </c>
    </row>
    <row r="27" spans="2:16" ht="25.95" customHeight="1">
      <c r="B27" s="1448" t="s">
        <v>786</v>
      </c>
      <c r="C27" s="1458"/>
      <c r="D27" s="1028" t="str">
        <f>IF('４訓練の概要'!D17="","無",'４訓練の概要'!D17)</f>
        <v>無</v>
      </c>
      <c r="E27" s="327"/>
      <c r="H27" s="1453" t="s">
        <v>958</v>
      </c>
      <c r="I27" s="1454"/>
      <c r="J27" s="1454"/>
      <c r="K27" s="1454"/>
      <c r="L27" s="1454"/>
      <c r="M27" s="1454"/>
      <c r="N27" s="1454"/>
      <c r="O27" s="1454"/>
      <c r="P27" s="1455"/>
    </row>
    <row r="28" spans="2:16" ht="25.95" customHeight="1" thickBot="1">
      <c r="B28" s="1451" t="s">
        <v>790</v>
      </c>
      <c r="C28" s="1452"/>
      <c r="D28" s="1030">
        <f>IF(D27="有",20000,IF(D27="無",0,""))</f>
        <v>0</v>
      </c>
      <c r="E28" s="952" t="s">
        <v>788</v>
      </c>
      <c r="H28" s="1440"/>
      <c r="I28" s="1456"/>
      <c r="J28" s="1456"/>
      <c r="K28" s="1456"/>
      <c r="L28" s="1456"/>
      <c r="M28" s="1456"/>
      <c r="N28" s="1456"/>
      <c r="O28" s="1456"/>
      <c r="P28" s="1457"/>
    </row>
  </sheetData>
  <sheetProtection sheet="1" formatCells="0" formatColumns="0" formatRows="0"/>
  <mergeCells count="22">
    <mergeCell ref="B28:C28"/>
    <mergeCell ref="H23:P24"/>
    <mergeCell ref="H27:P28"/>
    <mergeCell ref="B23:C23"/>
    <mergeCell ref="B24:C24"/>
    <mergeCell ref="B27:C27"/>
    <mergeCell ref="B19:C19"/>
    <mergeCell ref="B20:C20"/>
    <mergeCell ref="B15:C15"/>
    <mergeCell ref="H14:P14"/>
    <mergeCell ref="B14:C14"/>
    <mergeCell ref="B17:C17"/>
    <mergeCell ref="H19:P20"/>
    <mergeCell ref="B18:C18"/>
    <mergeCell ref="H15:P15"/>
    <mergeCell ref="H18:P18"/>
    <mergeCell ref="B3:C3"/>
    <mergeCell ref="B4:B6"/>
    <mergeCell ref="B8:B10"/>
    <mergeCell ref="B7:C7"/>
    <mergeCell ref="B12:C12"/>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279" t="s">
        <v>434</v>
      </c>
      <c r="C3" s="1301"/>
      <c r="D3" s="1011" t="str">
        <f>Data!$A$11</f>
        <v>育児等両立応援訓練（短時間訓練）（４箇月）</v>
      </c>
      <c r="E3" s="217"/>
    </row>
    <row r="4" spans="1:16" ht="19.95" customHeight="1">
      <c r="B4" s="1460" t="s">
        <v>543</v>
      </c>
      <c r="C4" s="523" t="s">
        <v>344</v>
      </c>
      <c r="D4" s="1012" t="str">
        <f>Data!$I$30</f>
        <v/>
      </c>
      <c r="E4" s="225"/>
    </row>
    <row r="5" spans="1:16" ht="19.95" customHeight="1">
      <c r="B5" s="1460"/>
      <c r="C5" s="523" t="s">
        <v>546</v>
      </c>
      <c r="D5" s="1012" t="str">
        <f>Data!$I$26</f>
        <v/>
      </c>
      <c r="E5" s="225"/>
    </row>
    <row r="6" spans="1:16" ht="19.95" customHeight="1">
      <c r="B6" s="1460"/>
      <c r="C6" s="523" t="s">
        <v>544</v>
      </c>
      <c r="D6" s="1020" t="str">
        <f>CONCATENATE(Data!$I$27,"　",Data!$I$28)</f>
        <v>　</v>
      </c>
      <c r="E6" s="225"/>
    </row>
    <row r="7" spans="1:16" ht="19.95" customHeight="1">
      <c r="B7" s="1296" t="s">
        <v>419</v>
      </c>
      <c r="C7" s="1305"/>
      <c r="D7" s="1012" t="str">
        <f>Data!$I$35</f>
        <v/>
      </c>
      <c r="E7" s="225"/>
    </row>
    <row r="8" spans="1:16" ht="19.95" customHeight="1">
      <c r="B8" s="1460" t="s">
        <v>545</v>
      </c>
      <c r="C8" s="523" t="s">
        <v>344</v>
      </c>
      <c r="D8" s="1012" t="str">
        <f>Data!$I$40</f>
        <v/>
      </c>
      <c r="E8" s="225"/>
    </row>
    <row r="9" spans="1:16" ht="19.95" customHeight="1">
      <c r="B9" s="1460"/>
      <c r="C9" s="523" t="s">
        <v>546</v>
      </c>
      <c r="D9" s="1012" t="str">
        <f>Data!$I$36</f>
        <v/>
      </c>
      <c r="E9" s="225"/>
    </row>
    <row r="10" spans="1:16" ht="19.95" customHeight="1">
      <c r="B10" s="1460"/>
      <c r="C10" s="523" t="s">
        <v>544</v>
      </c>
      <c r="D10" s="1012" t="str">
        <f>CONCATENATE(Data!$I$37,"　",Data!$I$38)</f>
        <v>　</v>
      </c>
      <c r="E10" s="225"/>
    </row>
    <row r="11" spans="1:16" ht="19.95" customHeight="1">
      <c r="B11" s="1296" t="s">
        <v>16</v>
      </c>
      <c r="C11" s="1305"/>
      <c r="D11" s="1012" t="str">
        <f>Data!$A$9</f>
        <v/>
      </c>
      <c r="E11" s="522"/>
    </row>
    <row r="12" spans="1:16" ht="19.95" customHeight="1" thickBot="1">
      <c r="B12" s="1299" t="s">
        <v>79</v>
      </c>
      <c r="C12" s="1371"/>
      <c r="D12" s="1013" t="str">
        <f>Data!$I$138</f>
        <v/>
      </c>
      <c r="E12" s="509" t="s">
        <v>18</v>
      </c>
      <c r="F12" s="89"/>
    </row>
    <row r="13" spans="1:16" ht="20.399999999999999" customHeight="1" thickBot="1">
      <c r="B13" s="1461" t="s">
        <v>552</v>
      </c>
      <c r="C13" s="1461"/>
      <c r="D13" s="526"/>
      <c r="E13" s="527"/>
      <c r="H13" s="1463" t="s">
        <v>410</v>
      </c>
      <c r="I13" s="1464"/>
      <c r="J13" s="1464"/>
      <c r="K13" s="1464"/>
      <c r="L13" s="1464"/>
      <c r="M13" s="1464"/>
      <c r="N13" s="1464"/>
      <c r="O13" s="1464"/>
      <c r="P13" s="1465"/>
    </row>
    <row r="14" spans="1:16" ht="50.4" customHeight="1" thickBot="1">
      <c r="B14" s="1384" t="s">
        <v>548</v>
      </c>
      <c r="C14" s="1462"/>
      <c r="D14" s="1031">
        <f>D15+D16+D17</f>
        <v>0</v>
      </c>
      <c r="E14" s="521" t="s">
        <v>549</v>
      </c>
      <c r="H14" s="1292"/>
      <c r="I14" s="1293"/>
      <c r="J14" s="1293"/>
      <c r="K14" s="1293"/>
      <c r="L14" s="1293"/>
      <c r="M14" s="1293"/>
      <c r="N14" s="1293"/>
      <c r="O14" s="1293"/>
      <c r="P14" s="1294"/>
    </row>
    <row r="15" spans="1:16" ht="50.4" customHeight="1" thickTop="1" thickBot="1">
      <c r="B15" s="1296" t="s">
        <v>553</v>
      </c>
      <c r="C15" s="1297"/>
      <c r="D15" s="1248"/>
      <c r="E15" s="525" t="s">
        <v>549</v>
      </c>
      <c r="H15" s="357" t="s">
        <v>1145</v>
      </c>
      <c r="I15" s="358"/>
      <c r="J15" s="358"/>
      <c r="K15" s="358"/>
      <c r="L15" s="358"/>
      <c r="M15" s="358"/>
      <c r="N15" s="358"/>
      <c r="O15" s="358"/>
      <c r="P15" s="20"/>
    </row>
    <row r="16" spans="1:16" ht="50.4" customHeight="1" thickTop="1" thickBot="1">
      <c r="B16" s="1296" t="s">
        <v>554</v>
      </c>
      <c r="C16" s="1297"/>
      <c r="D16" s="1248"/>
      <c r="E16" s="568" t="s">
        <v>550</v>
      </c>
      <c r="H16" s="357" t="s">
        <v>551</v>
      </c>
      <c r="I16" s="358"/>
      <c r="J16" s="358"/>
      <c r="K16" s="358"/>
      <c r="L16" s="358"/>
      <c r="M16" s="358"/>
      <c r="N16" s="358"/>
      <c r="O16" s="358"/>
      <c r="P16" s="20"/>
    </row>
    <row r="17" spans="2:16" ht="50.4" customHeight="1" thickTop="1" thickBot="1">
      <c r="B17" s="1287" t="s">
        <v>798</v>
      </c>
      <c r="C17" s="1466"/>
      <c r="D17" s="1248"/>
      <c r="E17" s="524" t="s">
        <v>550</v>
      </c>
      <c r="H17" s="562" t="s">
        <v>799</v>
      </c>
      <c r="I17" s="917"/>
      <c r="J17" s="917"/>
      <c r="K17" s="917"/>
      <c r="L17" s="917"/>
      <c r="M17" s="917"/>
      <c r="N17" s="917"/>
      <c r="O17" s="917"/>
      <c r="P17" s="918"/>
    </row>
    <row r="18" spans="2:16" ht="20.399999999999999" customHeight="1" thickBot="1">
      <c r="B18" s="1281" t="s">
        <v>555</v>
      </c>
      <c r="C18" s="1281"/>
      <c r="D18" s="222"/>
      <c r="E18" s="222"/>
    </row>
    <row r="19" spans="2:16" ht="20.399999999999999" customHeight="1" thickBot="1">
      <c r="B19" s="1279" t="s">
        <v>329</v>
      </c>
      <c r="C19" s="1301"/>
      <c r="D19" s="1032" t="str">
        <f>IF('４訓練の概要'!D13="","無",'４訓練の概要'!D13)</f>
        <v>無</v>
      </c>
      <c r="E19" s="371"/>
    </row>
    <row r="20" spans="2:16" ht="34.200000000000003" customHeight="1" thickTop="1">
      <c r="B20" s="1296" t="s">
        <v>556</v>
      </c>
      <c r="C20" s="1373"/>
      <c r="D20" s="1249"/>
      <c r="E20" s="218" t="s">
        <v>557</v>
      </c>
      <c r="H20" s="1264" t="s">
        <v>733</v>
      </c>
      <c r="I20" s="1435"/>
      <c r="J20" s="1435"/>
      <c r="K20" s="1435"/>
      <c r="L20" s="1435"/>
      <c r="M20" s="1435"/>
      <c r="N20" s="1435"/>
      <c r="O20" s="1435"/>
      <c r="P20" s="1436"/>
    </row>
    <row r="21" spans="2:16" ht="38.4" customHeight="1" thickBot="1">
      <c r="B21" s="1299" t="s">
        <v>732</v>
      </c>
      <c r="C21" s="1371"/>
      <c r="D21" s="1250"/>
      <c r="E21" s="528" t="s">
        <v>558</v>
      </c>
      <c r="H21" s="1273"/>
      <c r="I21" s="1274"/>
      <c r="J21" s="1274"/>
      <c r="K21" s="1274"/>
      <c r="L21" s="1274"/>
      <c r="M21" s="1274"/>
      <c r="N21" s="1274"/>
      <c r="O21" s="1274"/>
      <c r="P21" s="1275"/>
    </row>
  </sheetData>
  <sheetProtection sheet="1" formatCells="0" formatColumns="0" formatRows="0"/>
  <mergeCells count="18">
    <mergeCell ref="B19:C19"/>
    <mergeCell ref="B20:C20"/>
    <mergeCell ref="H20:P21"/>
    <mergeCell ref="B21:C21"/>
    <mergeCell ref="B13:C13"/>
    <mergeCell ref="B14:C14"/>
    <mergeCell ref="H14:P14"/>
    <mergeCell ref="B15:C15"/>
    <mergeCell ref="B16:C16"/>
    <mergeCell ref="B18:C18"/>
    <mergeCell ref="H13:P13"/>
    <mergeCell ref="B17:C17"/>
    <mergeCell ref="B12:C12"/>
    <mergeCell ref="B3:C3"/>
    <mergeCell ref="B4:B6"/>
    <mergeCell ref="B7:C7"/>
    <mergeCell ref="B8:B10"/>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279" t="s">
        <v>434</v>
      </c>
      <c r="C3" s="1301"/>
      <c r="D3" s="532" t="str">
        <f>Data!$A$11</f>
        <v>育児等両立応援訓練（短時間訓練）（４箇月）</v>
      </c>
      <c r="E3" s="217"/>
    </row>
    <row r="4" spans="1:16" ht="30" customHeight="1" thickBot="1">
      <c r="B4" s="1296" t="s">
        <v>565</v>
      </c>
      <c r="C4" s="1373"/>
      <c r="D4" s="533" t="str">
        <f>Data!$I$69</f>
        <v/>
      </c>
      <c r="E4" s="522"/>
    </row>
    <row r="5" spans="1:16" ht="30" customHeight="1" thickBot="1">
      <c r="B5" s="1299" t="s">
        <v>16</v>
      </c>
      <c r="C5" s="1371"/>
      <c r="D5" s="534" t="str">
        <f>Data!$A$9</f>
        <v/>
      </c>
      <c r="E5" s="530"/>
      <c r="H5" s="1276" t="s">
        <v>410</v>
      </c>
      <c r="I5" s="1277"/>
      <c r="J5" s="1277"/>
      <c r="K5" s="1277"/>
      <c r="L5" s="1277"/>
      <c r="M5" s="1277"/>
      <c r="N5" s="1277"/>
      <c r="O5" s="1277"/>
      <c r="P5" s="1278"/>
    </row>
    <row r="6" spans="1:16" ht="10.199999999999999" customHeight="1" thickBot="1">
      <c r="B6" s="981"/>
      <c r="C6" s="981"/>
      <c r="D6" s="89"/>
      <c r="E6" s="983"/>
      <c r="H6" s="357"/>
      <c r="I6" s="358"/>
      <c r="J6" s="358"/>
      <c r="K6" s="358"/>
      <c r="L6" s="358"/>
      <c r="M6" s="358"/>
      <c r="N6" s="358"/>
      <c r="O6" s="358"/>
      <c r="P6" s="20"/>
    </row>
    <row r="7" spans="1:16" s="36" customFormat="1" ht="195" customHeight="1" thickTop="1" thickBot="1">
      <c r="B7" s="1471" t="s">
        <v>563</v>
      </c>
      <c r="C7" s="1472"/>
      <c r="D7" s="500"/>
      <c r="E7" s="982"/>
      <c r="H7" s="1469" t="s">
        <v>1044</v>
      </c>
      <c r="I7" s="1470"/>
      <c r="J7" s="1470"/>
      <c r="K7" s="1470"/>
      <c r="L7" s="1470"/>
      <c r="M7" s="1470"/>
      <c r="N7" s="368" t="s">
        <v>412</v>
      </c>
      <c r="O7" s="362">
        <f>LEN($D7)</f>
        <v>0</v>
      </c>
      <c r="P7" s="348" t="s">
        <v>398</v>
      </c>
    </row>
    <row r="8" spans="1:16" s="36" customFormat="1" ht="30" customHeight="1" thickTop="1" thickBot="1">
      <c r="B8" s="1474" t="s">
        <v>577</v>
      </c>
      <c r="C8" s="535" t="s">
        <v>578</v>
      </c>
      <c r="D8" s="1251">
        <f>'4-3実習生受入企業一覧(デュアル)'!$D$10</f>
        <v>0</v>
      </c>
      <c r="E8" s="311" t="s">
        <v>580</v>
      </c>
      <c r="H8" s="1469" t="s">
        <v>761</v>
      </c>
      <c r="I8" s="1473"/>
      <c r="J8" s="1473"/>
      <c r="K8" s="1473"/>
      <c r="L8" s="1473"/>
      <c r="M8" s="1473"/>
      <c r="N8" s="368"/>
      <c r="O8" s="362"/>
      <c r="P8" s="348"/>
    </row>
    <row r="9" spans="1:16" s="36" customFormat="1" ht="30" customHeight="1" thickBot="1">
      <c r="B9" s="1474"/>
      <c r="C9" s="535" t="s">
        <v>579</v>
      </c>
      <c r="D9" s="1252">
        <f>'4-3実習生受入企業一覧(デュアル)'!$I$10</f>
        <v>0</v>
      </c>
      <c r="E9" s="311" t="s">
        <v>581</v>
      </c>
      <c r="H9" s="1469" t="s">
        <v>1142</v>
      </c>
      <c r="I9" s="1473"/>
      <c r="J9" s="1473"/>
      <c r="K9" s="1473"/>
      <c r="L9" s="1473"/>
      <c r="M9" s="1473"/>
      <c r="N9" s="368"/>
      <c r="O9" s="362"/>
      <c r="P9" s="348"/>
    </row>
    <row r="10" spans="1:16" s="36" customFormat="1" ht="181.95" customHeight="1" thickTop="1" thickBot="1">
      <c r="B10" s="1467" t="s">
        <v>564</v>
      </c>
      <c r="C10" s="1468"/>
      <c r="D10" s="307"/>
      <c r="E10" s="531"/>
      <c r="H10" s="1469" t="s">
        <v>1006</v>
      </c>
      <c r="I10" s="1470"/>
      <c r="J10" s="1470"/>
      <c r="K10" s="1470"/>
      <c r="L10" s="1470"/>
      <c r="M10" s="1470"/>
      <c r="N10" s="368" t="s">
        <v>412</v>
      </c>
      <c r="O10" s="362">
        <f>LEN($D10)</f>
        <v>0</v>
      </c>
      <c r="P10" s="348" t="s">
        <v>398</v>
      </c>
    </row>
    <row r="11" spans="1:16">
      <c r="B11" s="21"/>
    </row>
  </sheetData>
  <sheetProtection sheet="1" formatCells="0" formatColumns="0" formatRows="0"/>
  <mergeCells count="11">
    <mergeCell ref="B3:C3"/>
    <mergeCell ref="B4:C4"/>
    <mergeCell ref="H8:M8"/>
    <mergeCell ref="H9:M9"/>
    <mergeCell ref="B8:B9"/>
    <mergeCell ref="B10:C10"/>
    <mergeCell ref="H5:P5"/>
    <mergeCell ref="H10:M10"/>
    <mergeCell ref="B7:C7"/>
    <mergeCell ref="H7:M7"/>
    <mergeCell ref="B5:C5"/>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H16" sqref="H16"/>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8"/>
      <c r="C1" s="879"/>
      <c r="D1" s="878"/>
      <c r="E1" s="878"/>
      <c r="F1" s="879"/>
      <c r="G1" s="879"/>
      <c r="H1" s="879"/>
      <c r="I1" s="880"/>
      <c r="J1" s="880"/>
      <c r="K1" s="881" t="s">
        <v>273</v>
      </c>
    </row>
    <row r="2" spans="2:13" ht="19.2">
      <c r="B2" s="1485" t="s">
        <v>760</v>
      </c>
      <c r="C2" s="1485"/>
      <c r="D2" s="1485"/>
      <c r="E2" s="1485"/>
      <c r="F2" s="1485"/>
      <c r="G2" s="1485"/>
      <c r="H2" s="1485"/>
      <c r="I2" s="1485"/>
      <c r="J2" s="1485"/>
      <c r="K2" s="1485"/>
    </row>
    <row r="3" spans="2:13">
      <c r="B3" s="878"/>
      <c r="C3" s="878"/>
      <c r="D3" s="878"/>
      <c r="E3" s="878"/>
      <c r="F3" s="878"/>
      <c r="G3" s="878"/>
      <c r="H3" s="878"/>
      <c r="I3" s="878"/>
      <c r="J3" s="878"/>
      <c r="K3" s="878"/>
    </row>
    <row r="4" spans="2:13" ht="18.75" customHeight="1">
      <c r="B4" s="878"/>
      <c r="C4" s="879"/>
      <c r="D4" s="878"/>
      <c r="E4" s="878"/>
      <c r="F4" s="879"/>
      <c r="G4" s="879"/>
      <c r="H4" s="882" t="s">
        <v>519</v>
      </c>
      <c r="I4" s="1486" t="str">
        <f>Data!$A$9</f>
        <v/>
      </c>
      <c r="J4" s="1486" t="str">
        <f>Data!$A$9</f>
        <v/>
      </c>
      <c r="K4" s="1486" t="str">
        <f>Data!$A$9</f>
        <v/>
      </c>
      <c r="L4" s="883"/>
    </row>
    <row r="5" spans="2:13" ht="18.75" customHeight="1">
      <c r="B5" s="878"/>
      <c r="C5" s="879"/>
      <c r="D5" s="878"/>
      <c r="E5" s="878"/>
      <c r="F5" s="879"/>
      <c r="G5" s="879"/>
      <c r="H5" s="882" t="s">
        <v>26</v>
      </c>
      <c r="I5" s="1486" t="str">
        <f>Data!$I$69</f>
        <v/>
      </c>
      <c r="J5" s="1486" t="str">
        <f>Data!$I$69</f>
        <v/>
      </c>
      <c r="K5" s="1486" t="str">
        <f>Data!$I$69</f>
        <v/>
      </c>
    </row>
    <row r="6" spans="2:13" ht="18.75" customHeight="1">
      <c r="B6" s="878"/>
      <c r="C6" s="879"/>
      <c r="D6" s="878"/>
      <c r="E6" s="878"/>
      <c r="F6" s="879"/>
      <c r="G6" s="879"/>
      <c r="H6" s="884"/>
      <c r="I6" s="885"/>
      <c r="J6" s="885"/>
      <c r="K6" s="885"/>
    </row>
    <row r="7" spans="2:13" ht="18.75" customHeight="1" thickBot="1">
      <c r="B7" s="1487" t="s">
        <v>520</v>
      </c>
      <c r="C7" s="1487"/>
      <c r="D7" s="1487"/>
      <c r="E7" s="1487"/>
      <c r="F7" s="1487"/>
      <c r="G7" s="1487"/>
      <c r="H7" s="1487"/>
      <c r="I7" s="1487"/>
      <c r="J7" s="1487"/>
      <c r="K7" s="1487"/>
    </row>
    <row r="8" spans="2:13" ht="27" customHeight="1">
      <c r="B8" s="886" t="s">
        <v>521</v>
      </c>
      <c r="C8" s="888" t="s">
        <v>522</v>
      </c>
      <c r="D8" s="887" t="s">
        <v>79</v>
      </c>
      <c r="E8" s="887" t="s">
        <v>523</v>
      </c>
      <c r="F8" s="887" t="s">
        <v>524</v>
      </c>
      <c r="G8" s="1488" t="s">
        <v>344</v>
      </c>
      <c r="H8" s="1489"/>
      <c r="I8" s="887" t="s">
        <v>23</v>
      </c>
      <c r="J8" s="888" t="s">
        <v>525</v>
      </c>
      <c r="K8" s="889" t="s">
        <v>526</v>
      </c>
    </row>
    <row r="9" spans="2:13" ht="27" customHeight="1" thickBot="1">
      <c r="B9" s="890" t="s">
        <v>85</v>
      </c>
      <c r="C9" s="891" t="s">
        <v>527</v>
      </c>
      <c r="D9" s="891" t="s">
        <v>528</v>
      </c>
      <c r="E9" s="892" t="s">
        <v>529</v>
      </c>
      <c r="F9" s="891" t="s">
        <v>530</v>
      </c>
      <c r="G9" s="1483" t="s">
        <v>531</v>
      </c>
      <c r="H9" s="1484"/>
      <c r="I9" s="891" t="s">
        <v>532</v>
      </c>
      <c r="J9" s="891" t="s">
        <v>533</v>
      </c>
      <c r="K9" s="893" t="s">
        <v>534</v>
      </c>
    </row>
    <row r="10" spans="2:13" ht="28.2" customHeight="1" thickBot="1">
      <c r="B10" s="1033"/>
      <c r="C10" s="1034" t="s">
        <v>535</v>
      </c>
      <c r="D10" s="1035">
        <f>SUM(D12:D21)</f>
        <v>0</v>
      </c>
      <c r="E10" s="1036" t="s">
        <v>995</v>
      </c>
      <c r="F10" s="1037"/>
      <c r="G10" s="1037"/>
      <c r="H10" s="1038" t="s">
        <v>536</v>
      </c>
      <c r="I10" s="1039">
        <f>COUNTA(C12:C21)</f>
        <v>0</v>
      </c>
      <c r="J10" s="1036" t="s">
        <v>537</v>
      </c>
      <c r="K10" s="1040"/>
    </row>
    <row r="11" spans="2:13" ht="5.4" customHeight="1" thickBot="1">
      <c r="B11" s="894"/>
      <c r="C11" s="895"/>
      <c r="D11" s="896"/>
      <c r="E11" s="897"/>
      <c r="F11" s="898"/>
      <c r="G11" s="898"/>
      <c r="H11" s="899"/>
      <c r="I11" s="900"/>
      <c r="J11" s="897"/>
      <c r="K11" s="901"/>
    </row>
    <row r="12" spans="2:13" s="36" customFormat="1" ht="22.5" customHeight="1" thickTop="1">
      <c r="B12" s="902" t="str">
        <f>IF(C12&lt;&gt;"",COUNTA($C$12:C12),"")</f>
        <v/>
      </c>
      <c r="C12" s="1182"/>
      <c r="D12" s="510"/>
      <c r="E12" s="989"/>
      <c r="F12" s="990"/>
      <c r="G12" s="1479"/>
      <c r="H12" s="1480"/>
      <c r="I12" s="511"/>
      <c r="J12" s="511"/>
      <c r="K12" s="991"/>
      <c r="M12" s="903" t="s">
        <v>736</v>
      </c>
    </row>
    <row r="13" spans="2:13" s="36" customFormat="1" ht="22.5" customHeight="1">
      <c r="B13" s="902" t="str">
        <f>IF(C13&lt;&gt;"",COUNTA($C$12:C13),"")</f>
        <v/>
      </c>
      <c r="C13" s="1176"/>
      <c r="D13" s="1177"/>
      <c r="E13" s="1178"/>
      <c r="F13" s="1179"/>
      <c r="G13" s="1481"/>
      <c r="H13" s="1482"/>
      <c r="I13" s="1180"/>
      <c r="J13" s="1180"/>
      <c r="K13" s="1181"/>
    </row>
    <row r="14" spans="2:13" s="36" customFormat="1" ht="22.5" customHeight="1">
      <c r="B14" s="902" t="str">
        <f>IF(C14&lt;&gt;"",COUNTA($C$12:C14),"")</f>
        <v/>
      </c>
      <c r="C14" s="876"/>
      <c r="D14" s="506"/>
      <c r="E14" s="987"/>
      <c r="F14" s="507"/>
      <c r="G14" s="1475"/>
      <c r="H14" s="1476"/>
      <c r="I14" s="508"/>
      <c r="J14" s="508"/>
      <c r="K14" s="512"/>
    </row>
    <row r="15" spans="2:13" s="36" customFormat="1" ht="22.5" customHeight="1">
      <c r="B15" s="902" t="str">
        <f>IF(C15&lt;&gt;"",COUNTA($C$12:C15),"")</f>
        <v/>
      </c>
      <c r="C15" s="876"/>
      <c r="D15" s="506"/>
      <c r="E15" s="987"/>
      <c r="F15" s="507"/>
      <c r="G15" s="1475"/>
      <c r="H15" s="1476"/>
      <c r="I15" s="508"/>
      <c r="J15" s="508"/>
      <c r="K15" s="512"/>
    </row>
    <row r="16" spans="2:13" s="36" customFormat="1" ht="22.5" customHeight="1">
      <c r="B16" s="902" t="str">
        <f>IF(C16&lt;&gt;"",COUNTA($C$12:C16),"")</f>
        <v/>
      </c>
      <c r="C16" s="876"/>
      <c r="D16" s="506"/>
      <c r="E16" s="987"/>
      <c r="F16" s="507"/>
      <c r="G16" s="1475"/>
      <c r="H16" s="1476"/>
      <c r="I16" s="508"/>
      <c r="J16" s="508"/>
      <c r="K16" s="512"/>
    </row>
    <row r="17" spans="2:13" s="36" customFormat="1" ht="22.5" customHeight="1">
      <c r="B17" s="902" t="str">
        <f>IF(C17&lt;&gt;"",COUNTA($C$12:C17),"")</f>
        <v/>
      </c>
      <c r="C17" s="876"/>
      <c r="D17" s="506">
        <v>0</v>
      </c>
      <c r="E17" s="987"/>
      <c r="F17" s="507"/>
      <c r="G17" s="1475"/>
      <c r="H17" s="1476"/>
      <c r="I17" s="508"/>
      <c r="J17" s="508"/>
      <c r="K17" s="512"/>
    </row>
    <row r="18" spans="2:13" s="36" customFormat="1" ht="22.5" customHeight="1">
      <c r="B18" s="902" t="str">
        <f>IF(C18&lt;&gt;"",COUNTA($C$12:C18),"")</f>
        <v/>
      </c>
      <c r="C18" s="876"/>
      <c r="D18" s="506">
        <v>0</v>
      </c>
      <c r="E18" s="987"/>
      <c r="F18" s="507"/>
      <c r="G18" s="1475"/>
      <c r="H18" s="1476"/>
      <c r="I18" s="508"/>
      <c r="J18" s="508"/>
      <c r="K18" s="512"/>
    </row>
    <row r="19" spans="2:13" s="36" customFormat="1" ht="22.5" customHeight="1">
      <c r="B19" s="902" t="str">
        <f>IF(C19&lt;&gt;"",COUNTA($C$12:C19),"")</f>
        <v/>
      </c>
      <c r="C19" s="876"/>
      <c r="D19" s="506"/>
      <c r="E19" s="987"/>
      <c r="F19" s="507"/>
      <c r="G19" s="1475"/>
      <c r="H19" s="1476"/>
      <c r="I19" s="508"/>
      <c r="J19" s="508"/>
      <c r="K19" s="512"/>
    </row>
    <row r="20" spans="2:13" s="36" customFormat="1" ht="22.5" customHeight="1">
      <c r="B20" s="902" t="str">
        <f>IF(C20&lt;&gt;"",COUNTA($C$12:C20),"")</f>
        <v/>
      </c>
      <c r="C20" s="876"/>
      <c r="D20" s="506">
        <v>0</v>
      </c>
      <c r="E20" s="987"/>
      <c r="F20" s="507"/>
      <c r="G20" s="1475"/>
      <c r="H20" s="1476"/>
      <c r="I20" s="508"/>
      <c r="J20" s="508"/>
      <c r="K20" s="512"/>
      <c r="M20" s="817" t="s">
        <v>734</v>
      </c>
    </row>
    <row r="21" spans="2:13" s="36" customFormat="1" ht="22.5" customHeight="1" thickBot="1">
      <c r="B21" s="904" t="str">
        <f>IF(C21&lt;&gt;"",COUNTA($C$12:C21),"")</f>
        <v/>
      </c>
      <c r="C21" s="877"/>
      <c r="D21" s="514"/>
      <c r="E21" s="988"/>
      <c r="F21" s="513"/>
      <c r="G21" s="1477"/>
      <c r="H21" s="1478"/>
      <c r="I21" s="515"/>
      <c r="J21" s="515"/>
      <c r="K21" s="516"/>
    </row>
  </sheetData>
  <mergeCells count="16">
    <mergeCell ref="G9:H9"/>
    <mergeCell ref="B2:K2"/>
    <mergeCell ref="I4:K4"/>
    <mergeCell ref="I5:K5"/>
    <mergeCell ref="B7:K7"/>
    <mergeCell ref="G8:H8"/>
    <mergeCell ref="G18:H18"/>
    <mergeCell ref="G19:H19"/>
    <mergeCell ref="G20:H20"/>
    <mergeCell ref="G21:H21"/>
    <mergeCell ref="G12:H12"/>
    <mergeCell ref="G13:H13"/>
    <mergeCell ref="G14:H14"/>
    <mergeCell ref="G15:H15"/>
    <mergeCell ref="G16:H16"/>
    <mergeCell ref="G17:H17"/>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279" t="s">
        <v>434</v>
      </c>
      <c r="C3" s="1301"/>
      <c r="D3" s="1041" t="str">
        <f>Data!$A$11</f>
        <v>育児等両立応援訓練（短時間訓練）（４箇月）</v>
      </c>
      <c r="E3" s="217"/>
    </row>
    <row r="4" spans="1:8" ht="30" customHeight="1" thickBot="1">
      <c r="B4" s="1296" t="s">
        <v>565</v>
      </c>
      <c r="C4" s="1373"/>
      <c r="D4" s="1012" t="str">
        <f>Data!$I$69</f>
        <v/>
      </c>
      <c r="E4" s="522"/>
    </row>
    <row r="5" spans="1:8" ht="30" customHeight="1" thickBot="1">
      <c r="B5" s="1299" t="s">
        <v>16</v>
      </c>
      <c r="C5" s="1371"/>
      <c r="D5" s="1042" t="str">
        <f>Data!$A$9</f>
        <v/>
      </c>
      <c r="E5" s="530"/>
      <c r="H5" s="572" t="s">
        <v>410</v>
      </c>
    </row>
    <row r="6" spans="1:8" ht="10.199999999999999" customHeight="1" thickBot="1">
      <c r="B6" s="981"/>
      <c r="C6" s="981"/>
      <c r="D6" s="89"/>
      <c r="E6" s="983"/>
      <c r="H6" s="348"/>
    </row>
    <row r="7" spans="1:8" s="36" customFormat="1" ht="35.4" customHeight="1" thickTop="1" thickBot="1">
      <c r="B7" s="1471" t="s">
        <v>655</v>
      </c>
      <c r="C7" s="1472"/>
      <c r="D7" s="574"/>
      <c r="E7" s="982" t="s">
        <v>674</v>
      </c>
      <c r="H7" s="573" t="s">
        <v>659</v>
      </c>
    </row>
    <row r="8" spans="1:8" s="36" customFormat="1" ht="30" customHeight="1" thickTop="1" thickBot="1">
      <c r="B8" s="1490" t="s">
        <v>656</v>
      </c>
      <c r="C8" s="535" t="s">
        <v>657</v>
      </c>
      <c r="D8" s="331"/>
      <c r="E8" s="311" t="s">
        <v>674</v>
      </c>
      <c r="H8" s="1492" t="s">
        <v>660</v>
      </c>
    </row>
    <row r="9" spans="1:8" s="36" customFormat="1" ht="30" customHeight="1" thickTop="1" thickBot="1">
      <c r="B9" s="1491"/>
      <c r="C9" s="570" t="s">
        <v>658</v>
      </c>
      <c r="D9" s="331"/>
      <c r="E9" s="571" t="s">
        <v>674</v>
      </c>
      <c r="H9" s="1493"/>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8" t="s">
        <v>368</v>
      </c>
      <c r="D2" s="819"/>
      <c r="E2" s="819"/>
      <c r="F2" s="819"/>
      <c r="G2" s="819"/>
      <c r="H2" s="819"/>
      <c r="I2" s="819"/>
      <c r="J2" s="819"/>
      <c r="K2" s="819"/>
      <c r="L2" s="819"/>
      <c r="M2" s="819"/>
      <c r="N2" s="819"/>
      <c r="O2" s="819"/>
      <c r="P2" s="819"/>
      <c r="Q2" s="820"/>
    </row>
    <row r="3" spans="3:17">
      <c r="C3" s="821" t="s">
        <v>134</v>
      </c>
      <c r="D3" s="822"/>
      <c r="E3" s="822"/>
      <c r="F3" s="822"/>
      <c r="G3" s="822"/>
      <c r="H3" s="822"/>
      <c r="I3" s="822"/>
      <c r="J3" s="822"/>
      <c r="K3" s="822"/>
      <c r="L3" s="822"/>
      <c r="M3" s="822"/>
      <c r="N3" s="822"/>
      <c r="O3" s="822"/>
      <c r="P3" s="822"/>
      <c r="Q3" s="823"/>
    </row>
    <row r="4" spans="3:17">
      <c r="C4" s="824" t="s">
        <v>44</v>
      </c>
      <c r="D4" s="822"/>
      <c r="E4" s="822"/>
      <c r="F4" s="822"/>
      <c r="G4" s="822"/>
      <c r="H4" s="822"/>
      <c r="I4" s="822"/>
      <c r="J4" s="822"/>
      <c r="K4" s="822"/>
      <c r="L4" s="822"/>
      <c r="M4" s="822"/>
      <c r="N4" s="822"/>
      <c r="O4" s="822"/>
      <c r="P4" s="822"/>
      <c r="Q4" s="823"/>
    </row>
    <row r="5" spans="3:17">
      <c r="C5" s="824" t="s">
        <v>153</v>
      </c>
      <c r="D5" s="822"/>
      <c r="E5" s="822"/>
      <c r="F5" s="822"/>
      <c r="G5" s="822"/>
      <c r="H5" s="822"/>
      <c r="I5" s="822"/>
      <c r="J5" s="822"/>
      <c r="K5" s="822"/>
      <c r="L5" s="822"/>
      <c r="M5" s="822"/>
      <c r="N5" s="822"/>
      <c r="O5" s="822"/>
      <c r="P5" s="822"/>
      <c r="Q5" s="823"/>
    </row>
    <row r="6" spans="3:17" ht="26.25" customHeight="1">
      <c r="C6" s="1494" t="s">
        <v>334</v>
      </c>
      <c r="D6" s="1495"/>
      <c r="E6" s="1495"/>
      <c r="F6" s="1495"/>
      <c r="G6" s="1495"/>
      <c r="H6" s="1495"/>
      <c r="I6" s="1495"/>
      <c r="J6" s="1495"/>
      <c r="K6" s="1495"/>
      <c r="L6" s="1495"/>
      <c r="M6" s="1495"/>
      <c r="N6" s="1495"/>
      <c r="O6" s="1495"/>
      <c r="P6" s="1495"/>
      <c r="Q6" s="1496"/>
    </row>
    <row r="7" spans="3:17">
      <c r="C7" s="824" t="s">
        <v>154</v>
      </c>
      <c r="D7" s="822"/>
      <c r="E7" s="822"/>
      <c r="F7" s="822"/>
      <c r="G7" s="822"/>
      <c r="H7" s="822"/>
      <c r="I7" s="822"/>
      <c r="J7" s="822"/>
      <c r="K7" s="822"/>
      <c r="L7" s="822"/>
      <c r="M7" s="822"/>
      <c r="N7" s="822"/>
      <c r="O7" s="822"/>
      <c r="P7" s="822"/>
      <c r="Q7" s="823"/>
    </row>
    <row r="8" spans="3:17">
      <c r="C8" s="824" t="s">
        <v>155</v>
      </c>
      <c r="D8" s="822"/>
      <c r="E8" s="822"/>
      <c r="F8" s="822"/>
      <c r="G8" s="822"/>
      <c r="H8" s="822"/>
      <c r="I8" s="822"/>
      <c r="J8" s="822"/>
      <c r="K8" s="822"/>
      <c r="L8" s="822"/>
      <c r="M8" s="822"/>
      <c r="N8" s="822"/>
      <c r="O8" s="822"/>
      <c r="P8" s="822"/>
      <c r="Q8" s="823"/>
    </row>
    <row r="9" spans="3:17">
      <c r="C9" s="824" t="s">
        <v>0</v>
      </c>
      <c r="D9" s="822"/>
      <c r="E9" s="822"/>
      <c r="F9" s="822"/>
      <c r="G9" s="822"/>
      <c r="H9" s="822"/>
      <c r="I9" s="822"/>
      <c r="J9" s="822"/>
      <c r="K9" s="822"/>
      <c r="L9" s="822"/>
      <c r="M9" s="822"/>
      <c r="N9" s="822"/>
      <c r="O9" s="822"/>
      <c r="P9" s="822"/>
      <c r="Q9" s="823"/>
    </row>
    <row r="10" spans="3:17">
      <c r="C10" s="824" t="s">
        <v>285</v>
      </c>
      <c r="D10" s="822"/>
      <c r="E10" s="822"/>
      <c r="F10" s="822"/>
      <c r="G10" s="822"/>
      <c r="H10" s="822"/>
      <c r="I10" s="822"/>
      <c r="J10" s="822"/>
      <c r="K10" s="822"/>
      <c r="L10" s="822"/>
      <c r="M10" s="822"/>
      <c r="N10" s="822"/>
      <c r="O10" s="822"/>
      <c r="P10" s="822"/>
      <c r="Q10" s="823"/>
    </row>
    <row r="11" spans="3:17">
      <c r="C11" s="824" t="s">
        <v>135</v>
      </c>
      <c r="D11" s="822"/>
      <c r="E11" s="822"/>
      <c r="F11" s="822"/>
      <c r="G11" s="822"/>
      <c r="H11" s="822"/>
      <c r="I11" s="822"/>
      <c r="J11" s="822"/>
      <c r="K11" s="822"/>
      <c r="L11" s="822"/>
      <c r="M11" s="822"/>
      <c r="N11" s="822"/>
      <c r="O11" s="822"/>
      <c r="P11" s="822"/>
      <c r="Q11" s="823"/>
    </row>
    <row r="12" spans="3:17">
      <c r="C12" s="824" t="s">
        <v>179</v>
      </c>
      <c r="D12" s="822"/>
      <c r="E12" s="822"/>
      <c r="F12" s="822"/>
      <c r="G12" s="822"/>
      <c r="H12" s="822"/>
      <c r="I12" s="822"/>
      <c r="J12" s="822"/>
      <c r="K12" s="822"/>
      <c r="L12" s="822"/>
      <c r="M12" s="822"/>
      <c r="N12" s="822"/>
      <c r="O12" s="822"/>
      <c r="P12" s="822"/>
      <c r="Q12" s="823"/>
    </row>
    <row r="13" spans="3:17">
      <c r="C13" s="824" t="s">
        <v>180</v>
      </c>
      <c r="D13" s="822"/>
      <c r="E13" s="822"/>
      <c r="F13" s="822"/>
      <c r="G13" s="822"/>
      <c r="H13" s="822"/>
      <c r="I13" s="822"/>
      <c r="J13" s="822"/>
      <c r="K13" s="822"/>
      <c r="L13" s="822"/>
      <c r="M13" s="822"/>
      <c r="N13" s="822"/>
      <c r="O13" s="822"/>
      <c r="P13" s="822"/>
      <c r="Q13" s="823"/>
    </row>
    <row r="14" spans="3:17">
      <c r="C14" s="824" t="s">
        <v>184</v>
      </c>
      <c r="D14" s="822"/>
      <c r="E14" s="822"/>
      <c r="F14" s="822"/>
      <c r="G14" s="822"/>
      <c r="H14" s="822"/>
      <c r="I14" s="822"/>
      <c r="J14" s="822"/>
      <c r="K14" s="822"/>
      <c r="L14" s="822"/>
      <c r="M14" s="822"/>
      <c r="N14" s="822"/>
      <c r="O14" s="822"/>
      <c r="P14" s="822"/>
      <c r="Q14" s="823"/>
    </row>
    <row r="15" spans="3:17">
      <c r="C15" s="825" t="s">
        <v>181</v>
      </c>
      <c r="D15" s="826"/>
      <c r="E15" s="826"/>
      <c r="F15" s="826"/>
      <c r="G15" s="826"/>
      <c r="H15" s="826"/>
      <c r="I15" s="826"/>
      <c r="J15" s="826"/>
      <c r="K15" s="826"/>
      <c r="L15" s="826"/>
      <c r="M15" s="826"/>
      <c r="N15" s="826"/>
      <c r="O15" s="826"/>
      <c r="P15" s="826"/>
      <c r="Q15" s="827"/>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2"/>
      <c r="F22" s="219"/>
      <c r="G22" s="223"/>
      <c r="H22" s="223"/>
      <c r="I22" s="223"/>
      <c r="J22" s="219"/>
      <c r="K22" s="219"/>
      <c r="L22" s="219"/>
      <c r="M22" s="1499" t="s">
        <v>131</v>
      </c>
      <c r="N22" s="1499"/>
      <c r="O22" s="1486" t="str">
        <f>Data!$A$9</f>
        <v/>
      </c>
      <c r="P22" s="1486" t="str">
        <f>Data!$A$9</f>
        <v/>
      </c>
      <c r="Q22" s="1486" t="str">
        <f>Data!$A$9</f>
        <v/>
      </c>
    </row>
    <row r="23" spans="2:20" ht="18" customHeight="1">
      <c r="G23" s="223"/>
      <c r="H23" s="223"/>
      <c r="I23" s="223"/>
      <c r="M23" s="1499" t="s">
        <v>26</v>
      </c>
      <c r="N23" s="1499"/>
      <c r="O23" s="1486" t="str">
        <f>Data!$I$69</f>
        <v/>
      </c>
      <c r="P23" s="1486" t="str">
        <f>Data!$I$69</f>
        <v/>
      </c>
      <c r="Q23" s="1486" t="str">
        <f>Data!$I$69</f>
        <v/>
      </c>
      <c r="S23" s="828" t="s">
        <v>7</v>
      </c>
      <c r="T23" s="828" t="s">
        <v>8</v>
      </c>
    </row>
    <row r="24" spans="2:20" ht="18" customHeight="1" thickBot="1">
      <c r="C24" s="22" t="s">
        <v>125</v>
      </c>
      <c r="R24" s="1"/>
      <c r="S24" s="829" t="s">
        <v>2</v>
      </c>
      <c r="T24" s="829" t="s">
        <v>3</v>
      </c>
    </row>
    <row r="25" spans="2:20" s="1" customFormat="1" ht="30" customHeight="1">
      <c r="B25" s="1497" t="s">
        <v>197</v>
      </c>
      <c r="C25" s="1510" t="s">
        <v>39</v>
      </c>
      <c r="D25" s="1500" t="s">
        <v>40</v>
      </c>
      <c r="E25" s="1501"/>
      <c r="F25" s="1512" t="s">
        <v>41</v>
      </c>
      <c r="G25" s="1500" t="s">
        <v>43</v>
      </c>
      <c r="H25" s="1501"/>
      <c r="I25" s="1507" t="s">
        <v>151</v>
      </c>
      <c r="J25" s="1508"/>
      <c r="K25" s="1508"/>
      <c r="L25" s="1509"/>
      <c r="M25" s="1505" t="s">
        <v>144</v>
      </c>
      <c r="N25" s="1506"/>
      <c r="O25" s="1502" t="s">
        <v>42</v>
      </c>
      <c r="P25" s="1500" t="s">
        <v>22</v>
      </c>
      <c r="Q25" s="1504"/>
      <c r="S25" s="829" t="s">
        <v>143</v>
      </c>
      <c r="T25" s="829" t="s">
        <v>4</v>
      </c>
    </row>
    <row r="26" spans="2:20" s="1" customFormat="1" ht="38.25" customHeight="1" thickBot="1">
      <c r="B26" s="1498"/>
      <c r="C26" s="1511"/>
      <c r="D26" s="830" t="s">
        <v>89</v>
      </c>
      <c r="E26" s="831" t="s">
        <v>90</v>
      </c>
      <c r="F26" s="1513"/>
      <c r="G26" s="832" t="s">
        <v>91</v>
      </c>
      <c r="H26" s="833" t="s">
        <v>92</v>
      </c>
      <c r="I26" s="834" t="s">
        <v>152</v>
      </c>
      <c r="J26" s="835" t="s">
        <v>136</v>
      </c>
      <c r="K26" s="836" t="s">
        <v>367</v>
      </c>
      <c r="L26" s="837" t="s">
        <v>31</v>
      </c>
      <c r="M26" s="838" t="s">
        <v>145</v>
      </c>
      <c r="N26" s="837" t="s">
        <v>146</v>
      </c>
      <c r="O26" s="1503"/>
      <c r="P26" s="838" t="s">
        <v>10</v>
      </c>
      <c r="Q26" s="839" t="s">
        <v>31</v>
      </c>
      <c r="S26" s="829" t="s">
        <v>147</v>
      </c>
      <c r="T26" s="829" t="s">
        <v>141</v>
      </c>
    </row>
    <row r="27" spans="2:20" s="1" customFormat="1" ht="24" customHeight="1" thickTop="1">
      <c r="B27" s="840"/>
      <c r="C27" s="841" t="s">
        <v>138</v>
      </c>
      <c r="D27" s="842" t="s">
        <v>94</v>
      </c>
      <c r="E27" s="841"/>
      <c r="F27" s="843" t="s">
        <v>95</v>
      </c>
      <c r="G27" s="842" t="s">
        <v>94</v>
      </c>
      <c r="H27" s="841"/>
      <c r="I27" s="844" t="s">
        <v>143</v>
      </c>
      <c r="J27" s="845" t="s">
        <v>94</v>
      </c>
      <c r="K27" s="846"/>
      <c r="L27" s="841"/>
      <c r="M27" s="847" t="s">
        <v>96</v>
      </c>
      <c r="N27" s="848" t="s">
        <v>206</v>
      </c>
      <c r="O27" s="843" t="s">
        <v>98</v>
      </c>
      <c r="P27" s="842" t="s">
        <v>94</v>
      </c>
      <c r="Q27" s="849"/>
      <c r="R27" s="223"/>
      <c r="S27" s="829" t="s">
        <v>1</v>
      </c>
      <c r="T27" s="829" t="s">
        <v>148</v>
      </c>
    </row>
    <row r="28" spans="2:20" s="1" customFormat="1" ht="24" customHeight="1">
      <c r="B28" s="850"/>
      <c r="C28" s="789" t="s">
        <v>139</v>
      </c>
      <c r="D28" s="786"/>
      <c r="E28" s="776" t="s">
        <v>137</v>
      </c>
      <c r="F28" s="777" t="s">
        <v>140</v>
      </c>
      <c r="G28" s="786" t="s">
        <v>137</v>
      </c>
      <c r="H28" s="776"/>
      <c r="I28" s="777" t="s">
        <v>1</v>
      </c>
      <c r="J28" s="782"/>
      <c r="K28" s="779" t="s">
        <v>149</v>
      </c>
      <c r="L28" s="776"/>
      <c r="M28" s="780" t="s">
        <v>208</v>
      </c>
      <c r="N28" s="781" t="s">
        <v>207</v>
      </c>
      <c r="O28" s="777" t="s">
        <v>9</v>
      </c>
      <c r="P28" s="786"/>
      <c r="Q28" s="851" t="s">
        <v>137</v>
      </c>
      <c r="R28" s="223"/>
      <c r="S28" s="852" t="s">
        <v>284</v>
      </c>
      <c r="T28" s="829" t="s">
        <v>5</v>
      </c>
    </row>
    <row r="29" spans="2:20" s="223" customFormat="1" ht="24" customHeight="1" thickBot="1">
      <c r="B29" s="853"/>
      <c r="C29" s="854" t="s">
        <v>162</v>
      </c>
      <c r="D29" s="855" t="s">
        <v>112</v>
      </c>
      <c r="E29" s="854"/>
      <c r="F29" s="856" t="s">
        <v>205</v>
      </c>
      <c r="G29" s="857"/>
      <c r="H29" s="854" t="s">
        <v>233</v>
      </c>
      <c r="I29" s="856" t="s">
        <v>284</v>
      </c>
      <c r="J29" s="858"/>
      <c r="K29" s="859"/>
      <c r="L29" s="854" t="s">
        <v>94</v>
      </c>
      <c r="M29" s="857" t="s">
        <v>209</v>
      </c>
      <c r="N29" s="860" t="s">
        <v>210</v>
      </c>
      <c r="O29" s="861" t="s">
        <v>178</v>
      </c>
      <c r="P29" s="855" t="s">
        <v>137</v>
      </c>
      <c r="Q29" s="862"/>
      <c r="S29" s="852" t="s">
        <v>142</v>
      </c>
      <c r="T29" s="829" t="s">
        <v>6</v>
      </c>
    </row>
    <row r="30" spans="2:20" s="223" customFormat="1" ht="24" customHeight="1" thickBot="1">
      <c r="B30" s="1056" t="s">
        <v>366</v>
      </c>
      <c r="C30" s="1043">
        <f>COUNTA(C32:C101)</f>
        <v>0</v>
      </c>
      <c r="D30" s="1045">
        <f>COUNTIF(D32:D101,"○")</f>
        <v>0</v>
      </c>
      <c r="E30" s="1046">
        <f>COUNTIF(E32:E101,"○")</f>
        <v>0</v>
      </c>
      <c r="F30" s="1047"/>
      <c r="G30" s="1048">
        <f>COUNTIF(G32:G101,"○")</f>
        <v>0</v>
      </c>
      <c r="H30" s="1046">
        <f>COUNTIF(H32:H101,"○")</f>
        <v>0</v>
      </c>
      <c r="I30" s="1047"/>
      <c r="J30" s="1049">
        <f>COUNTIF(J32:J101,"○")</f>
        <v>0</v>
      </c>
      <c r="K30" s="1050">
        <f>COUNTIF(K32:K101,"2-*")</f>
        <v>0</v>
      </c>
      <c r="L30" s="1046">
        <f>COUNTIF(L32:L101,"○")</f>
        <v>0</v>
      </c>
      <c r="M30" s="1051"/>
      <c r="N30" s="1052"/>
      <c r="O30" s="1053"/>
      <c r="P30" s="1054"/>
      <c r="Q30" s="1055"/>
      <c r="S30" s="852" t="s">
        <v>142</v>
      </c>
      <c r="T30" s="829" t="s">
        <v>6</v>
      </c>
    </row>
    <row r="31" spans="2:20" s="223" customFormat="1" ht="4.95" customHeight="1" thickBot="1">
      <c r="B31" s="863"/>
      <c r="C31" s="864"/>
      <c r="D31" s="865"/>
      <c r="E31" s="866"/>
      <c r="F31" s="867"/>
      <c r="G31" s="868"/>
      <c r="H31" s="866"/>
      <c r="I31" s="867"/>
      <c r="J31" s="869"/>
      <c r="K31" s="870"/>
      <c r="L31" s="866"/>
      <c r="M31" s="868"/>
      <c r="N31" s="864"/>
      <c r="O31" s="871"/>
      <c r="P31" s="865"/>
      <c r="Q31" s="872"/>
      <c r="S31" s="852" t="s">
        <v>142</v>
      </c>
      <c r="T31" s="829"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5"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7"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2"/>
      <c r="E102" s="223"/>
      <c r="F102" s="812"/>
      <c r="G102" s="812"/>
      <c r="H102" s="812"/>
      <c r="I102" s="812"/>
      <c r="J102" s="812"/>
      <c r="K102" s="812"/>
      <c r="L102" s="812"/>
      <c r="M102" s="812"/>
      <c r="N102" s="812"/>
      <c r="O102" s="812"/>
      <c r="P102" s="812"/>
      <c r="Q102" s="812"/>
    </row>
    <row r="103" spans="2:18">
      <c r="B103" s="223"/>
      <c r="C103" s="807"/>
      <c r="D103" s="26"/>
      <c r="E103" s="812"/>
      <c r="F103" s="812"/>
      <c r="G103" s="812"/>
      <c r="H103" s="812"/>
      <c r="I103" s="812"/>
      <c r="J103" s="812"/>
      <c r="K103" s="812"/>
      <c r="L103" s="812"/>
      <c r="M103" s="812"/>
      <c r="N103" s="812"/>
      <c r="O103" s="812"/>
      <c r="P103" s="812"/>
      <c r="Q103" s="812"/>
    </row>
    <row r="104" spans="2:18">
      <c r="B104" s="223"/>
      <c r="C104" s="807"/>
      <c r="D104" s="873"/>
      <c r="E104" s="812"/>
      <c r="F104" s="812"/>
      <c r="G104" s="812"/>
      <c r="H104" s="812"/>
      <c r="I104" s="812"/>
      <c r="J104" s="812"/>
      <c r="K104" s="812"/>
      <c r="L104" s="812"/>
      <c r="M104" s="812"/>
      <c r="N104" s="812"/>
      <c r="O104" s="812"/>
      <c r="P104" s="812"/>
      <c r="Q104" s="812"/>
    </row>
    <row r="105" spans="2:18">
      <c r="B105" s="223"/>
      <c r="C105" s="812"/>
      <c r="D105" s="812"/>
      <c r="E105" s="812"/>
      <c r="F105" s="812"/>
      <c r="G105" s="812"/>
      <c r="H105" s="812"/>
      <c r="I105" s="812"/>
      <c r="J105" s="812"/>
      <c r="K105" s="812"/>
      <c r="L105" s="812"/>
      <c r="M105" s="812"/>
      <c r="N105" s="812"/>
      <c r="O105" s="812"/>
      <c r="P105" s="812"/>
      <c r="Q105" s="812"/>
    </row>
    <row r="106" spans="2:18">
      <c r="C106" s="874"/>
    </row>
    <row r="109" spans="2:18">
      <c r="C109" s="1268"/>
      <c r="D109" s="1268"/>
      <c r="E109" s="1268"/>
      <c r="F109" s="1268"/>
      <c r="G109" s="1268"/>
      <c r="H109" s="1268"/>
      <c r="I109" s="1268"/>
      <c r="J109" s="1268"/>
      <c r="K109" s="1268"/>
      <c r="L109" s="1268"/>
      <c r="M109" s="1268"/>
      <c r="N109" s="1268"/>
      <c r="O109" s="1268"/>
      <c r="P109" s="1268"/>
      <c r="Q109" s="1268"/>
    </row>
    <row r="110" spans="2:18">
      <c r="C110" s="582"/>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3" t="s">
        <v>434</v>
      </c>
      <c r="C3" s="1534"/>
      <c r="D3" s="1530" t="str">
        <f>Data!$A$11</f>
        <v>育児等両立応援訓練（短時間訓練）（４箇月）</v>
      </c>
      <c r="E3" s="1531"/>
    </row>
    <row r="4" spans="1:16" ht="29.25" customHeight="1">
      <c r="B4" s="1384" t="s">
        <v>565</v>
      </c>
      <c r="C4" s="1526"/>
      <c r="D4" s="1528" t="str">
        <f>Data!$I$69</f>
        <v/>
      </c>
      <c r="E4" s="1529"/>
    </row>
    <row r="5" spans="1:16" ht="29.25" customHeight="1" thickBot="1">
      <c r="B5" s="1299" t="s">
        <v>16</v>
      </c>
      <c r="C5" s="1306"/>
      <c r="D5" s="1541" t="str">
        <f>Data!$A$9</f>
        <v/>
      </c>
      <c r="E5" s="1542"/>
    </row>
    <row r="6" spans="1:16" ht="9" customHeight="1">
      <c r="B6" s="19"/>
      <c r="C6" s="19"/>
      <c r="D6" s="89"/>
    </row>
    <row r="7" spans="1:16" ht="24.6" customHeight="1" thickBot="1">
      <c r="B7" s="343" t="s">
        <v>541</v>
      </c>
      <c r="C7" s="520"/>
      <c r="D7" s="89"/>
      <c r="E7" s="222"/>
    </row>
    <row r="8" spans="1:16" ht="38.4" customHeight="1" thickTop="1">
      <c r="B8" s="1535" t="s">
        <v>111</v>
      </c>
      <c r="C8" s="1536"/>
      <c r="D8" s="1253"/>
      <c r="E8" s="521" t="s">
        <v>542</v>
      </c>
      <c r="H8" s="8"/>
      <c r="I8" s="8"/>
      <c r="J8" s="8"/>
      <c r="K8" s="8"/>
      <c r="L8" s="8"/>
      <c r="M8" s="8"/>
      <c r="N8" s="8"/>
      <c r="O8" s="8"/>
      <c r="P8" s="8"/>
    </row>
    <row r="9" spans="1:16" ht="40.200000000000003" customHeight="1">
      <c r="B9" s="1267" t="s">
        <v>540</v>
      </c>
      <c r="C9" s="1286"/>
      <c r="D9" s="1254"/>
      <c r="E9" s="347" t="s">
        <v>1120</v>
      </c>
      <c r="H9" s="8"/>
    </row>
    <row r="10" spans="1:16" ht="37.950000000000003" customHeight="1" thickBot="1">
      <c r="B10" s="1287" t="s">
        <v>342</v>
      </c>
      <c r="C10" s="1288"/>
      <c r="D10" s="1255"/>
      <c r="E10" s="364" t="s">
        <v>735</v>
      </c>
      <c r="H10" s="8"/>
      <c r="I10" s="8"/>
      <c r="J10" s="8"/>
      <c r="K10" s="8"/>
      <c r="L10" s="8"/>
      <c r="M10" s="8"/>
      <c r="N10" s="8"/>
      <c r="O10" s="8"/>
      <c r="P10" s="8"/>
    </row>
    <row r="11" spans="1:16" ht="24.6" customHeight="1" thickBot="1">
      <c r="B11" s="343" t="s">
        <v>385</v>
      </c>
      <c r="C11" s="222"/>
      <c r="D11" s="749"/>
      <c r="E11" s="749"/>
    </row>
    <row r="12" spans="1:16" ht="30" customHeight="1" thickBot="1">
      <c r="B12" s="1537" t="s">
        <v>725</v>
      </c>
      <c r="C12" s="1538"/>
      <c r="D12" s="1129">
        <f>F45+F56</f>
        <v>0</v>
      </c>
      <c r="E12" s="224" t="str">
        <f>CONCATENATE("時間(",K12,L12,M12,N12,")")</f>
        <v>時間(336時間以上360時間以下)</v>
      </c>
      <c r="K12" s="346">
        <f>VLOOKUP($D$3,祝日!$K$3:$S$25,3,FALSE)+VLOOKUP($D$3,祝日!$K$3:$S$25,5,FALSE)</f>
        <v>336</v>
      </c>
      <c r="L12" t="s">
        <v>395</v>
      </c>
      <c r="M12" s="346">
        <f>IF(VLOOKUP($D$3,祝日!$K$3:$S$25,8,FALSE)=999,"",VLOOKUP($D$3,祝日!$K$3:$S$25,8,FALSE)*VLOOKUP($D$3,祝日!$K$3:$S$25,2,FALSE))</f>
        <v>360</v>
      </c>
      <c r="N12" t="str">
        <f>IF(M12="","","時間以下")</f>
        <v>時間以下</v>
      </c>
    </row>
    <row r="13" spans="1:16" ht="30" customHeight="1">
      <c r="B13" s="1539" t="s">
        <v>1045</v>
      </c>
      <c r="C13" s="1540"/>
      <c r="D13" s="1130">
        <f>G32+G44+G56</f>
        <v>0</v>
      </c>
      <c r="E13" s="519" t="s">
        <v>52</v>
      </c>
      <c r="F13" s="517"/>
      <c r="G13" s="345"/>
      <c r="I13" s="345"/>
    </row>
    <row r="14" spans="1:16" ht="35.4" customHeight="1" thickBot="1">
      <c r="B14" s="1532" t="s">
        <v>538</v>
      </c>
      <c r="C14" s="1533"/>
      <c r="D14" s="1131" t="str">
        <f>IF(D13=0,"オンライン設定無し",ROUNDUP(D13/D12,3)*100&amp;"%")</f>
        <v>オンライン設定無し</v>
      </c>
      <c r="E14" s="518" t="s">
        <v>539</v>
      </c>
      <c r="F14" s="517"/>
      <c r="G14" s="345"/>
      <c r="I14" s="345"/>
    </row>
    <row r="15" spans="1:16" ht="30" customHeight="1" thickBot="1">
      <c r="B15" s="1384" t="s">
        <v>384</v>
      </c>
      <c r="C15" s="1526"/>
      <c r="D15" s="1132">
        <f>F45</f>
        <v>0</v>
      </c>
      <c r="E15" s="340" t="str">
        <f>CONCATENATE("時間(",K15,L15,M15,N15,")")</f>
        <v>時間(320時間以上)</v>
      </c>
      <c r="F15" s="1514"/>
      <c r="G15" s="1515"/>
      <c r="J15" s="3"/>
      <c r="K15" s="346">
        <f>VLOOKUP($D$3,祝日!$K$3:$S$25,3,FALSE)</f>
        <v>320</v>
      </c>
      <c r="L15" t="s">
        <v>395</v>
      </c>
      <c r="M15" s="346" t="str">
        <f>IF(VLOOKUP($D$3,祝日!$K$3:$S$25,4,FALSE)=999,"",VLOOKUP($D$3,祝日!$K$3:$S$25,4,FALSE))</f>
        <v/>
      </c>
      <c r="N15" t="str">
        <f>IF(M15="","","時間以下")</f>
        <v/>
      </c>
    </row>
    <row r="16" spans="1:16" ht="30" customHeight="1">
      <c r="B16" s="1296" t="s">
        <v>382</v>
      </c>
      <c r="C16" s="1305"/>
      <c r="D16" s="1133">
        <f>F32</f>
        <v>0</v>
      </c>
      <c r="E16" s="225" t="s">
        <v>352</v>
      </c>
      <c r="F16" s="1437"/>
      <c r="G16" s="1438"/>
    </row>
    <row r="17" spans="2:14" ht="30" customHeight="1" thickBot="1">
      <c r="B17" s="1296" t="s">
        <v>383</v>
      </c>
      <c r="C17" s="1305"/>
      <c r="D17" s="1133">
        <f>F44</f>
        <v>0</v>
      </c>
      <c r="E17" s="225" t="s">
        <v>352</v>
      </c>
      <c r="F17" s="1437"/>
      <c r="G17" s="1438"/>
    </row>
    <row r="18" spans="2:14" ht="30" customHeight="1" thickBot="1">
      <c r="B18" s="1369" t="s">
        <v>386</v>
      </c>
      <c r="C18" s="1525"/>
      <c r="D18" s="1134">
        <f>F56</f>
        <v>0</v>
      </c>
      <c r="E18" s="229" t="str">
        <f>CONCATENATE("時間(",K18,L18,M18,N18,")")</f>
        <v>時間(16時間以上)</v>
      </c>
      <c r="F18" s="1514"/>
      <c r="G18" s="1515"/>
      <c r="J18" s="3"/>
      <c r="K18" s="346">
        <f>VLOOKUP($D$3,祝日!$K$3:$S$25,5,FALSE)</f>
        <v>16</v>
      </c>
      <c r="L18" t="s">
        <v>395</v>
      </c>
      <c r="M18" s="346" t="str">
        <f>IF(VLOOKUP($D$3,祝日!$K$3:$S$25,6,FALSE)=999,"",VLOOKUP($D$3,祝日!$K$3:$S$25,6,FALSE))</f>
        <v/>
      </c>
      <c r="N18" t="str">
        <f>IF(M18="","","時間以下")</f>
        <v/>
      </c>
    </row>
    <row r="19" spans="2:14" ht="30" customHeight="1" thickBot="1">
      <c r="B19" s="1299" t="s">
        <v>726</v>
      </c>
      <c r="C19" s="1306"/>
      <c r="D19" s="1135">
        <f>F60</f>
        <v>6</v>
      </c>
      <c r="E19" s="226" t="s">
        <v>352</v>
      </c>
    </row>
    <row r="20" spans="2:14" ht="40.5" customHeight="1" thickBot="1">
      <c r="B20" s="343" t="s">
        <v>36</v>
      </c>
      <c r="C20" s="341"/>
      <c r="D20" s="342"/>
      <c r="E20" s="8"/>
    </row>
    <row r="21" spans="2:14" ht="30" customHeight="1" thickBot="1">
      <c r="B21" s="737"/>
      <c r="C21" s="608"/>
      <c r="D21" s="607" t="s">
        <v>99</v>
      </c>
      <c r="E21" s="400" t="s">
        <v>362</v>
      </c>
      <c r="F21" s="493" t="s">
        <v>17</v>
      </c>
      <c r="G21" s="490" t="s">
        <v>286</v>
      </c>
      <c r="H21" s="491"/>
    </row>
    <row r="22" spans="2:14" s="30" customFormat="1" ht="16.8" thickTop="1">
      <c r="B22" s="1527" t="s">
        <v>357</v>
      </c>
      <c r="C22" s="1519" t="s">
        <v>358</v>
      </c>
      <c r="D22" s="963"/>
      <c r="E22" s="960"/>
      <c r="F22" s="1108"/>
      <c r="G22" s="1111"/>
      <c r="I22" s="405"/>
    </row>
    <row r="23" spans="2:14" s="30" customFormat="1" ht="16.2">
      <c r="B23" s="1527"/>
      <c r="C23" s="1519"/>
      <c r="D23" s="965"/>
      <c r="E23" s="961"/>
      <c r="F23" s="1109"/>
      <c r="G23" s="1112"/>
      <c r="I23" s="405"/>
    </row>
    <row r="24" spans="2:14" s="30" customFormat="1" ht="16.2">
      <c r="B24" s="1527"/>
      <c r="C24" s="1519"/>
      <c r="D24" s="965"/>
      <c r="E24" s="961"/>
      <c r="F24" s="1109"/>
      <c r="G24" s="1112"/>
      <c r="I24" s="405"/>
    </row>
    <row r="25" spans="2:14" s="30" customFormat="1" ht="16.2">
      <c r="B25" s="1527"/>
      <c r="C25" s="1519"/>
      <c r="D25" s="965"/>
      <c r="E25" s="961"/>
      <c r="F25" s="1109"/>
      <c r="G25" s="1112"/>
      <c r="I25" s="405"/>
    </row>
    <row r="26" spans="2:14" s="30" customFormat="1" ht="16.2">
      <c r="B26" s="1527"/>
      <c r="C26" s="1519"/>
      <c r="D26" s="965"/>
      <c r="E26" s="961"/>
      <c r="F26" s="1109"/>
      <c r="G26" s="1112"/>
      <c r="I26" s="405"/>
    </row>
    <row r="27" spans="2:14" s="30" customFormat="1" ht="16.2">
      <c r="B27" s="1527"/>
      <c r="C27" s="1519"/>
      <c r="D27" s="965"/>
      <c r="E27" s="961"/>
      <c r="F27" s="1109"/>
      <c r="G27" s="1112"/>
      <c r="I27" s="405"/>
    </row>
    <row r="28" spans="2:14" s="30" customFormat="1" ht="16.2">
      <c r="B28" s="1527"/>
      <c r="C28" s="1519"/>
      <c r="D28" s="965"/>
      <c r="E28" s="961"/>
      <c r="F28" s="1109"/>
      <c r="G28" s="1112"/>
      <c r="I28" s="405"/>
    </row>
    <row r="29" spans="2:14" s="30" customFormat="1" ht="16.2">
      <c r="B29" s="1527"/>
      <c r="C29" s="1519"/>
      <c r="D29" s="965"/>
      <c r="E29" s="961"/>
      <c r="F29" s="1109"/>
      <c r="G29" s="1112"/>
      <c r="I29" s="405"/>
    </row>
    <row r="30" spans="2:14" s="30" customFormat="1" ht="19.2">
      <c r="B30" s="1527"/>
      <c r="C30" s="1519"/>
      <c r="D30" s="965"/>
      <c r="E30" s="961"/>
      <c r="F30" s="1109"/>
      <c r="G30" s="1112"/>
      <c r="I30" s="817" t="s">
        <v>734</v>
      </c>
    </row>
    <row r="31" spans="2:14" s="30" customFormat="1" ht="16.8" thickBot="1">
      <c r="B31" s="1527"/>
      <c r="C31" s="1519"/>
      <c r="D31" s="967"/>
      <c r="E31" s="962"/>
      <c r="F31" s="1110"/>
      <c r="G31" s="1113"/>
      <c r="I31" s="405"/>
    </row>
    <row r="32" spans="2:14" s="223" customFormat="1" ht="27" customHeight="1" thickTop="1" thickBot="1">
      <c r="B32" s="1527"/>
      <c r="C32" s="1520"/>
      <c r="D32" s="745"/>
      <c r="E32" s="746" t="s">
        <v>353</v>
      </c>
      <c r="F32" s="1114">
        <f>SUBTOTAL(9,F22:F31)</f>
        <v>0</v>
      </c>
      <c r="G32" s="1115">
        <f>SUBTOTAL(9,G22:G31)</f>
        <v>0</v>
      </c>
      <c r="H32" s="492"/>
      <c r="I32" s="406"/>
    </row>
    <row r="33" spans="2:9" ht="29.4" customHeight="1" thickBot="1">
      <c r="B33" s="1527"/>
      <c r="C33" s="608"/>
      <c r="D33" s="610" t="s">
        <v>99</v>
      </c>
      <c r="E33" s="400" t="s">
        <v>362</v>
      </c>
      <c r="F33" s="493" t="s">
        <v>17</v>
      </c>
      <c r="G33" s="407" t="s">
        <v>286</v>
      </c>
      <c r="H33" s="491"/>
      <c r="I33" s="406"/>
    </row>
    <row r="34" spans="2:9" s="30" customFormat="1" ht="16.8" thickTop="1">
      <c r="B34" s="1527"/>
      <c r="C34" s="1519" t="s">
        <v>359</v>
      </c>
      <c r="D34" s="963"/>
      <c r="E34" s="960"/>
      <c r="F34" s="1108"/>
      <c r="G34" s="1116"/>
      <c r="I34" s="405"/>
    </row>
    <row r="35" spans="2:9" s="30" customFormat="1" ht="16.2">
      <c r="B35" s="1527"/>
      <c r="C35" s="1519"/>
      <c r="D35" s="965"/>
      <c r="E35" s="961"/>
      <c r="F35" s="1109"/>
      <c r="G35" s="1117"/>
      <c r="I35" s="405"/>
    </row>
    <row r="36" spans="2:9" s="30" customFormat="1" ht="16.2">
      <c r="B36" s="1527"/>
      <c r="C36" s="1519"/>
      <c r="D36" s="965"/>
      <c r="E36" s="961"/>
      <c r="F36" s="1109"/>
      <c r="G36" s="1117"/>
      <c r="I36" s="405"/>
    </row>
    <row r="37" spans="2:9" s="30" customFormat="1" ht="16.2">
      <c r="B37" s="1527"/>
      <c r="C37" s="1519"/>
      <c r="D37" s="965"/>
      <c r="E37" s="961"/>
      <c r="F37" s="1109"/>
      <c r="G37" s="1117"/>
      <c r="I37" s="405"/>
    </row>
    <row r="38" spans="2:9" s="30" customFormat="1" ht="16.2">
      <c r="B38" s="1527"/>
      <c r="C38" s="1519"/>
      <c r="D38" s="965"/>
      <c r="E38" s="961"/>
      <c r="F38" s="1109"/>
      <c r="G38" s="1117"/>
      <c r="I38" s="405"/>
    </row>
    <row r="39" spans="2:9" s="30" customFormat="1" ht="16.2">
      <c r="B39" s="1527"/>
      <c r="C39" s="1519"/>
      <c r="D39" s="965"/>
      <c r="E39" s="961"/>
      <c r="F39" s="1109"/>
      <c r="G39" s="1117"/>
      <c r="I39" s="405"/>
    </row>
    <row r="40" spans="2:9" s="30" customFormat="1" ht="16.2">
      <c r="B40" s="1527"/>
      <c r="C40" s="1519"/>
      <c r="D40" s="965"/>
      <c r="E40" s="961"/>
      <c r="F40" s="1109"/>
      <c r="G40" s="1117"/>
      <c r="I40" s="405"/>
    </row>
    <row r="41" spans="2:9" s="30" customFormat="1" ht="16.2">
      <c r="B41" s="1527"/>
      <c r="C41" s="1519"/>
      <c r="D41" s="965"/>
      <c r="E41" s="961"/>
      <c r="F41" s="1109"/>
      <c r="G41" s="1117"/>
      <c r="I41" s="405"/>
    </row>
    <row r="42" spans="2:9" s="30" customFormat="1" ht="19.2">
      <c r="B42" s="1527"/>
      <c r="C42" s="1519"/>
      <c r="D42" s="965"/>
      <c r="E42" s="961"/>
      <c r="F42" s="1109"/>
      <c r="G42" s="1117"/>
      <c r="I42" s="817" t="s">
        <v>734</v>
      </c>
    </row>
    <row r="43" spans="2:9" s="30" customFormat="1" ht="16.8" thickBot="1">
      <c r="B43" s="1527"/>
      <c r="C43" s="1519"/>
      <c r="D43" s="967"/>
      <c r="E43" s="962"/>
      <c r="F43" s="1110"/>
      <c r="G43" s="1118"/>
      <c r="I43" s="405"/>
    </row>
    <row r="44" spans="2:9" s="223" customFormat="1" ht="27" customHeight="1" thickTop="1" thickBot="1">
      <c r="B44" s="1527"/>
      <c r="C44" s="1519"/>
      <c r="D44" s="745"/>
      <c r="E44" s="746" t="s">
        <v>354</v>
      </c>
      <c r="F44" s="1119">
        <f>SUBTOTAL(9,F34:F43)</f>
        <v>0</v>
      </c>
      <c r="G44" s="1120">
        <f>SUBTOTAL(9,G34:G43)</f>
        <v>0</v>
      </c>
      <c r="I44" s="406"/>
    </row>
    <row r="45" spans="2:9" s="223" customFormat="1" ht="31.95" customHeight="1" thickBot="1">
      <c r="B45" s="1527"/>
      <c r="C45" s="742"/>
      <c r="D45" s="611"/>
      <c r="E45" s="227" t="s">
        <v>355</v>
      </c>
      <c r="F45" s="1121">
        <f>F32+F44</f>
        <v>0</v>
      </c>
      <c r="G45" s="1122">
        <f>G32+G44</f>
        <v>0</v>
      </c>
      <c r="I45" s="406"/>
    </row>
    <row r="46" spans="2:9" ht="29.4" customHeight="1" thickBot="1">
      <c r="B46" s="1527"/>
      <c r="C46" s="742"/>
      <c r="D46" s="610" t="s">
        <v>99</v>
      </c>
      <c r="E46" s="400" t="s">
        <v>362</v>
      </c>
      <c r="F46" s="493" t="s">
        <v>17</v>
      </c>
      <c r="G46" s="407" t="s">
        <v>286</v>
      </c>
      <c r="I46" s="406"/>
    </row>
    <row r="47" spans="2:9" s="30" customFormat="1" ht="24.6" thickTop="1">
      <c r="B47" s="1527"/>
      <c r="C47" s="1521" t="s">
        <v>57</v>
      </c>
      <c r="D47" s="1523" t="s">
        <v>211</v>
      </c>
      <c r="E47" s="1196" t="s">
        <v>364</v>
      </c>
      <c r="F47" s="1123"/>
      <c r="G47" s="1124"/>
      <c r="H47" s="489"/>
      <c r="I47" s="405"/>
    </row>
    <row r="48" spans="2:9" s="30" customFormat="1" ht="16.2">
      <c r="B48" s="1527"/>
      <c r="C48" s="1521"/>
      <c r="D48" s="1524"/>
      <c r="E48" s="969"/>
      <c r="F48" s="1125"/>
      <c r="G48" s="1125"/>
      <c r="H48" s="489"/>
      <c r="I48" s="405"/>
    </row>
    <row r="49" spans="2:9" s="30" customFormat="1" ht="16.2">
      <c r="B49" s="1527"/>
      <c r="C49" s="1521"/>
      <c r="D49" s="965"/>
      <c r="E49" s="970"/>
      <c r="F49" s="1112"/>
      <c r="G49" s="1117"/>
      <c r="H49" s="489"/>
      <c r="I49" s="405"/>
    </row>
    <row r="50" spans="2:9" s="30" customFormat="1" ht="16.2">
      <c r="B50" s="1527"/>
      <c r="C50" s="1521"/>
      <c r="D50" s="965"/>
      <c r="E50" s="961"/>
      <c r="F50" s="1112"/>
      <c r="G50" s="1117"/>
      <c r="H50" s="489"/>
      <c r="I50" s="405"/>
    </row>
    <row r="51" spans="2:9" s="30" customFormat="1" ht="16.2">
      <c r="B51" s="1527"/>
      <c r="C51" s="1521"/>
      <c r="D51" s="965"/>
      <c r="E51" s="961"/>
      <c r="F51" s="1109"/>
      <c r="G51" s="1117"/>
      <c r="H51" s="489"/>
      <c r="I51" s="405"/>
    </row>
    <row r="52" spans="2:9" s="30" customFormat="1" ht="16.2">
      <c r="B52" s="1527"/>
      <c r="C52" s="1521"/>
      <c r="D52" s="965"/>
      <c r="E52" s="961"/>
      <c r="F52" s="1109"/>
      <c r="G52" s="1117"/>
      <c r="H52" s="489"/>
      <c r="I52" s="405"/>
    </row>
    <row r="53" spans="2:9" s="30" customFormat="1" ht="16.2">
      <c r="B53" s="1527"/>
      <c r="C53" s="1521"/>
      <c r="D53" s="965"/>
      <c r="E53" s="961"/>
      <c r="F53" s="1109"/>
      <c r="G53" s="1117"/>
      <c r="H53" s="489"/>
      <c r="I53" s="405"/>
    </row>
    <row r="54" spans="2:9" s="30" customFormat="1" ht="19.2">
      <c r="B54" s="1527"/>
      <c r="C54" s="1521"/>
      <c r="D54" s="965"/>
      <c r="E54" s="961"/>
      <c r="F54" s="1109"/>
      <c r="G54" s="1117"/>
      <c r="H54" s="489"/>
      <c r="I54" s="817" t="s">
        <v>734</v>
      </c>
    </row>
    <row r="55" spans="2:9" s="30" customFormat="1" ht="16.8" thickBot="1">
      <c r="B55" s="1527"/>
      <c r="C55" s="1521"/>
      <c r="D55" s="967"/>
      <c r="E55" s="962"/>
      <c r="F55" s="1110"/>
      <c r="G55" s="1118"/>
      <c r="H55" s="489"/>
      <c r="I55" s="405"/>
    </row>
    <row r="56" spans="2:9" s="223" customFormat="1" ht="27" customHeight="1" thickTop="1" thickBot="1">
      <c r="B56" s="1527"/>
      <c r="C56" s="1522"/>
      <c r="D56" s="745"/>
      <c r="E56" s="746" t="s">
        <v>363</v>
      </c>
      <c r="F56" s="1119">
        <f>SUBTOTAL(9,F47:F55)</f>
        <v>0</v>
      </c>
      <c r="G56" s="1126">
        <f>SUBTOTAL(9,G47:G55)</f>
        <v>0</v>
      </c>
      <c r="H56" s="492"/>
      <c r="I56" s="406"/>
    </row>
    <row r="57" spans="2:9" ht="29.4" customHeight="1" thickBot="1">
      <c r="B57" s="738"/>
      <c r="C57" s="741"/>
      <c r="D57" s="402" t="s">
        <v>99</v>
      </c>
      <c r="E57" s="402" t="s">
        <v>362</v>
      </c>
      <c r="F57" s="403" t="s">
        <v>17</v>
      </c>
      <c r="G57" s="1073"/>
      <c r="H57" s="491"/>
    </row>
    <row r="58" spans="2:9" ht="18" customHeight="1">
      <c r="B58" s="739"/>
      <c r="C58" s="1516" t="s">
        <v>356</v>
      </c>
      <c r="D58" s="404" t="s">
        <v>46</v>
      </c>
      <c r="E58" s="404" t="s">
        <v>46</v>
      </c>
      <c r="F58" s="1127">
        <v>3</v>
      </c>
      <c r="G58" s="1074"/>
      <c r="H58" s="491"/>
    </row>
    <row r="59" spans="2:9" ht="18" customHeight="1">
      <c r="B59" s="739"/>
      <c r="C59" s="1517"/>
      <c r="D59" s="612" t="s">
        <v>47</v>
      </c>
      <c r="E59" s="404" t="s">
        <v>47</v>
      </c>
      <c r="F59" s="1127">
        <v>3</v>
      </c>
      <c r="G59" s="1074"/>
      <c r="H59" s="491"/>
    </row>
    <row r="60" spans="2:9" ht="18" customHeight="1" thickBot="1">
      <c r="B60" s="740"/>
      <c r="C60" s="1518"/>
      <c r="D60" s="747"/>
      <c r="E60" s="748" t="s">
        <v>365</v>
      </c>
      <c r="F60" s="1128">
        <v>6</v>
      </c>
      <c r="G60" s="1075"/>
    </row>
    <row r="61" spans="2:9" ht="8.25" customHeight="1">
      <c r="E61" s="3"/>
    </row>
    <row r="65" ht="11.25" customHeight="1"/>
  </sheetData>
  <sheetProtection sheet="1" formatCells="0" formatColumns="0" formatRows="0" insertRows="0" deleteRows="0"/>
  <mergeCells count="27">
    <mergeCell ref="D4:E4"/>
    <mergeCell ref="D3:E3"/>
    <mergeCell ref="B14:C14"/>
    <mergeCell ref="B4:C4"/>
    <mergeCell ref="B3:C3"/>
    <mergeCell ref="B8:C8"/>
    <mergeCell ref="B9:C9"/>
    <mergeCell ref="B10:C10"/>
    <mergeCell ref="B5:C5"/>
    <mergeCell ref="B12:C12"/>
    <mergeCell ref="B13:C13"/>
    <mergeCell ref="D5:E5"/>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3" t="s">
        <v>434</v>
      </c>
      <c r="C3" s="1534"/>
      <c r="D3" s="1530" t="str">
        <f>Data!$A$11</f>
        <v>育児等両立応援訓練（短時間訓練）（４箇月）</v>
      </c>
      <c r="E3" s="1531"/>
    </row>
    <row r="4" spans="1:16" ht="29.25" customHeight="1">
      <c r="B4" s="1384" t="s">
        <v>565</v>
      </c>
      <c r="C4" s="1526"/>
      <c r="D4" s="1528" t="str">
        <f>Data!$I$69</f>
        <v/>
      </c>
      <c r="E4" s="1529"/>
    </row>
    <row r="5" spans="1:16" ht="29.25" customHeight="1" thickBot="1">
      <c r="B5" s="1299" t="s">
        <v>16</v>
      </c>
      <c r="C5" s="1306"/>
      <c r="D5" s="1541" t="str">
        <f>Data!$A$9</f>
        <v/>
      </c>
      <c r="E5" s="1542"/>
    </row>
    <row r="6" spans="1:16" ht="9" customHeight="1">
      <c r="B6" s="19"/>
      <c r="C6" s="19"/>
      <c r="D6" s="89"/>
    </row>
    <row r="7" spans="1:16" ht="24.6" customHeight="1" thickBot="1">
      <c r="B7" s="343" t="s">
        <v>584</v>
      </c>
      <c r="C7" s="520"/>
      <c r="D7" s="89"/>
      <c r="E7" s="222"/>
    </row>
    <row r="8" spans="1:16" ht="38.4" customHeight="1" thickTop="1">
      <c r="B8" s="1535" t="s">
        <v>111</v>
      </c>
      <c r="C8" s="1536"/>
      <c r="D8" s="1256"/>
      <c r="E8" s="521" t="s">
        <v>542</v>
      </c>
      <c r="H8" s="8"/>
      <c r="I8" s="8"/>
      <c r="J8" s="8"/>
      <c r="K8" s="8"/>
      <c r="L8" s="8"/>
      <c r="M8" s="8"/>
      <c r="N8" s="8"/>
      <c r="O8" s="8"/>
      <c r="P8" s="8"/>
    </row>
    <row r="9" spans="1:16" ht="40.200000000000003" customHeight="1">
      <c r="B9" s="1267" t="s">
        <v>540</v>
      </c>
      <c r="C9" s="1286"/>
      <c r="D9" s="1257"/>
      <c r="E9" s="347" t="s">
        <v>1120</v>
      </c>
      <c r="H9" s="8"/>
    </row>
    <row r="10" spans="1:16" ht="37.950000000000003" customHeight="1" thickBot="1">
      <c r="B10" s="1287" t="s">
        <v>342</v>
      </c>
      <c r="C10" s="1288"/>
      <c r="D10" s="1258"/>
      <c r="E10" s="364" t="s">
        <v>735</v>
      </c>
      <c r="H10" s="8"/>
      <c r="I10" s="8"/>
      <c r="J10" s="8"/>
      <c r="K10" s="8"/>
      <c r="L10" s="8"/>
      <c r="M10" s="8"/>
      <c r="N10" s="8"/>
      <c r="O10" s="8"/>
      <c r="P10" s="8"/>
    </row>
    <row r="11" spans="1:16" ht="24.6" customHeight="1" thickBot="1">
      <c r="B11" s="343" t="s">
        <v>585</v>
      </c>
      <c r="C11" s="520"/>
      <c r="D11" s="89"/>
      <c r="E11" s="222"/>
    </row>
    <row r="12" spans="1:16" ht="38.4" customHeight="1" thickTop="1">
      <c r="B12" s="1535" t="s">
        <v>111</v>
      </c>
      <c r="C12" s="1536"/>
      <c r="D12" s="1256"/>
      <c r="E12" s="521" t="s">
        <v>542</v>
      </c>
      <c r="H12" s="8"/>
      <c r="I12" s="8"/>
      <c r="J12" s="8"/>
      <c r="K12" s="8"/>
      <c r="L12" s="8"/>
      <c r="M12" s="8"/>
      <c r="N12" s="8"/>
      <c r="O12" s="8"/>
      <c r="P12" s="8"/>
    </row>
    <row r="13" spans="1:16" ht="40.200000000000003" customHeight="1">
      <c r="B13" s="1267" t="s">
        <v>540</v>
      </c>
      <c r="C13" s="1286"/>
      <c r="D13" s="1257"/>
      <c r="E13" s="347" t="s">
        <v>1120</v>
      </c>
      <c r="H13" s="8"/>
    </row>
    <row r="14" spans="1:16" ht="37.950000000000003" customHeight="1" thickBot="1">
      <c r="B14" s="1287" t="s">
        <v>342</v>
      </c>
      <c r="C14" s="1288"/>
      <c r="D14" s="1241"/>
      <c r="E14" s="364" t="s">
        <v>735</v>
      </c>
      <c r="H14" s="8"/>
      <c r="I14" s="8"/>
      <c r="J14" s="8"/>
      <c r="K14" s="8"/>
      <c r="L14" s="8"/>
      <c r="M14" s="8"/>
      <c r="N14" s="8"/>
      <c r="O14" s="8"/>
      <c r="P14" s="8"/>
    </row>
    <row r="15" spans="1:16" ht="24.6" customHeight="1" thickBot="1">
      <c r="B15" s="343" t="s">
        <v>385</v>
      </c>
      <c r="C15" s="222"/>
      <c r="D15" s="1548"/>
      <c r="E15" s="1548"/>
    </row>
    <row r="16" spans="1:16" ht="37.950000000000003" customHeight="1">
      <c r="B16" s="1279" t="s">
        <v>582</v>
      </c>
      <c r="C16" s="1301"/>
      <c r="D16" s="1057">
        <f>F63+F86+F75</f>
        <v>0</v>
      </c>
      <c r="E16" s="224" t="s">
        <v>52</v>
      </c>
    </row>
    <row r="17" spans="2:14" ht="30" customHeight="1">
      <c r="B17" s="1539" t="s">
        <v>511</v>
      </c>
      <c r="C17" s="1373"/>
      <c r="D17" s="1077">
        <f>G38+G50+G62+G75+G86</f>
        <v>0</v>
      </c>
      <c r="E17" s="519" t="s">
        <v>387</v>
      </c>
      <c r="F17" s="517"/>
      <c r="G17" s="345"/>
      <c r="I17" s="345"/>
    </row>
    <row r="18" spans="2:14" ht="33" customHeight="1" thickBot="1">
      <c r="B18" s="1532" t="s">
        <v>538</v>
      </c>
      <c r="C18" s="1306"/>
      <c r="D18" s="1076" t="str">
        <f>IF(D17=0,"オンライン設定無し",ROUNDUP(D17/D16,3)*100&amp;"%")</f>
        <v>オンライン設定無し</v>
      </c>
      <c r="E18" s="518" t="s">
        <v>539</v>
      </c>
      <c r="F18" s="517"/>
      <c r="G18" s="345"/>
      <c r="I18" s="345"/>
    </row>
    <row r="19" spans="2:14" ht="30" customHeight="1" thickBot="1">
      <c r="B19" s="1384" t="s">
        <v>518</v>
      </c>
      <c r="C19" s="1526"/>
      <c r="D19" s="1058">
        <f>F63</f>
        <v>0</v>
      </c>
      <c r="E19" s="340" t="str">
        <f>CONCATENATE("時間(",K19,L19,M19,N19,")")</f>
        <v>時間(320時間以上)</v>
      </c>
      <c r="F19" s="1514"/>
      <c r="G19" s="1515"/>
      <c r="J19" s="3"/>
      <c r="K19" s="346">
        <f>VLOOKUP($D$3,祝日!$K$3:$S$25,3,FALSE)</f>
        <v>320</v>
      </c>
      <c r="L19" t="s">
        <v>395</v>
      </c>
      <c r="M19" s="346" t="str">
        <f>IF(VLOOKUP($D$3,祝日!$K$3:$S$25,4,FALSE)=999,"",VLOOKUP($D$3,祝日!$K$3:$S$25,4,FALSE))</f>
        <v/>
      </c>
      <c r="N19" t="str">
        <f>IF(M19="","","時間以下")</f>
        <v/>
      </c>
    </row>
    <row r="20" spans="2:14" ht="30" customHeight="1">
      <c r="B20" s="1296" t="s">
        <v>382</v>
      </c>
      <c r="C20" s="1305"/>
      <c r="D20" s="1059">
        <f>F38</f>
        <v>0</v>
      </c>
      <c r="E20" s="225" t="s">
        <v>52</v>
      </c>
      <c r="F20" s="1437"/>
      <c r="G20" s="1438"/>
    </row>
    <row r="21" spans="2:14" ht="30" customHeight="1" thickBot="1">
      <c r="B21" s="1296" t="s">
        <v>383</v>
      </c>
      <c r="C21" s="1305"/>
      <c r="D21" s="1059">
        <f>F50</f>
        <v>0</v>
      </c>
      <c r="E21" s="225" t="s">
        <v>52</v>
      </c>
      <c r="F21" s="1437"/>
      <c r="G21" s="1438"/>
    </row>
    <row r="22" spans="2:14" ht="30" customHeight="1" thickBot="1">
      <c r="B22" s="1383" t="s">
        <v>515</v>
      </c>
      <c r="C22" s="1546"/>
      <c r="D22" s="1066">
        <f>F62</f>
        <v>0</v>
      </c>
      <c r="E22" s="504" t="str">
        <f>CONCATENATE("時間(",K22,L22,M22,N22,")")</f>
        <v>時間(0時間以上0時間以下)</v>
      </c>
      <c r="F22" s="1437"/>
      <c r="G22" s="1438"/>
      <c r="K22" s="346">
        <f>VLOOKUP($D$3,祝日!$K$3:$W$25,10,FALSE)</f>
        <v>0</v>
      </c>
      <c r="L22" t="s">
        <v>395</v>
      </c>
      <c r="M22" s="346">
        <f>IF(VLOOKUP($D$3,祝日!$K$3:$W$25,11,FALSE)=999,"",VLOOKUP($D$3,祝日!$K$3:$W$25,11,FALSE))</f>
        <v>0</v>
      </c>
      <c r="N22" t="str">
        <f>IF(M22="","","時間以下")</f>
        <v>時間以下</v>
      </c>
    </row>
    <row r="23" spans="2:14" ht="30" customHeight="1" thickBot="1">
      <c r="B23" s="1369" t="s">
        <v>516</v>
      </c>
      <c r="C23" s="1525"/>
      <c r="D23" s="1060">
        <f>F75</f>
        <v>0</v>
      </c>
      <c r="E23" s="505" t="str">
        <f>CONCATENATE("時間(",K23,L23,M23,N23,")")</f>
        <v>時間(0時間以上0時間以下)</v>
      </c>
      <c r="F23" s="1437"/>
      <c r="G23" s="1438"/>
      <c r="K23" s="346">
        <f>VLOOKUP($D$3,祝日!$K$3:$W$25,12,FALSE)</f>
        <v>0</v>
      </c>
      <c r="L23" t="s">
        <v>395</v>
      </c>
      <c r="M23" s="346">
        <f>IF(VLOOKUP($D$3,祝日!$K$3:$W$25,13,FALSE)=999,"",VLOOKUP($D$3,祝日!$K$3:$W$25,13,FALSE))</f>
        <v>0</v>
      </c>
      <c r="N23" t="str">
        <f>IF(M23="","","時間以下")</f>
        <v>時間以下</v>
      </c>
    </row>
    <row r="24" spans="2:14" ht="30" customHeight="1" thickBot="1">
      <c r="B24" s="1369" t="s">
        <v>386</v>
      </c>
      <c r="C24" s="1525"/>
      <c r="D24" s="1060">
        <f>F86</f>
        <v>0</v>
      </c>
      <c r="E24" s="229" t="str">
        <f>CONCATENATE("時間(",K24,L24,M24,N24,")")</f>
        <v>時間(16時間以上)</v>
      </c>
      <c r="F24" s="1514"/>
      <c r="G24" s="1515"/>
      <c r="J24" s="3"/>
      <c r="K24" s="346">
        <f>VLOOKUP($D$3,祝日!$K$3:$S$25,5,FALSE)</f>
        <v>16</v>
      </c>
      <c r="L24" t="s">
        <v>395</v>
      </c>
      <c r="M24" s="346" t="str">
        <f>IF(VLOOKUP($D$3,祝日!$K$3:$S$25,6,FALSE)=999,"",VLOOKUP($D$3,祝日!$K$3:$S$25,6,FALSE))</f>
        <v/>
      </c>
      <c r="N24" t="str">
        <f>IF(M24="","","時間以下")</f>
        <v/>
      </c>
    </row>
    <row r="25" spans="2:14" ht="30" customHeight="1" thickBot="1">
      <c r="B25" s="1299" t="s">
        <v>726</v>
      </c>
      <c r="C25" s="1306"/>
      <c r="D25" s="1061">
        <f>F90</f>
        <v>6</v>
      </c>
      <c r="E25" s="226" t="s">
        <v>52</v>
      </c>
    </row>
    <row r="26" spans="2:14" ht="40.5" customHeight="1" thickBot="1">
      <c r="B26" s="343" t="s">
        <v>36</v>
      </c>
      <c r="C26" s="341"/>
      <c r="D26" s="342"/>
      <c r="E26" s="8"/>
    </row>
    <row r="27" spans="2:14" ht="30" customHeight="1" thickBot="1">
      <c r="B27" s="344"/>
      <c r="C27" s="608"/>
      <c r="D27" s="610" t="s">
        <v>99</v>
      </c>
      <c r="E27" s="400" t="s">
        <v>362</v>
      </c>
      <c r="F27" s="400" t="s">
        <v>17</v>
      </c>
      <c r="G27" s="490" t="s">
        <v>286</v>
      </c>
      <c r="H27" s="491"/>
    </row>
    <row r="28" spans="2:14" s="30" customFormat="1" ht="16.8" thickTop="1">
      <c r="B28" s="1547" t="s">
        <v>357</v>
      </c>
      <c r="C28" s="1545" t="s">
        <v>358</v>
      </c>
      <c r="D28" s="963"/>
      <c r="E28" s="960"/>
      <c r="F28" s="964"/>
      <c r="G28" s="321"/>
      <c r="I28" s="405"/>
    </row>
    <row r="29" spans="2:14" s="30" customFormat="1" ht="16.2">
      <c r="B29" s="1527"/>
      <c r="C29" s="1519"/>
      <c r="D29" s="965"/>
      <c r="E29" s="961"/>
      <c r="F29" s="966"/>
      <c r="G29" s="322"/>
      <c r="I29" s="405"/>
    </row>
    <row r="30" spans="2:14" s="30" customFormat="1" ht="16.2">
      <c r="B30" s="1527"/>
      <c r="C30" s="1519"/>
      <c r="D30" s="965"/>
      <c r="E30" s="961"/>
      <c r="F30" s="966"/>
      <c r="G30" s="322"/>
      <c r="I30" s="405"/>
    </row>
    <row r="31" spans="2:14" s="30" customFormat="1" ht="16.2">
      <c r="B31" s="1527"/>
      <c r="C31" s="1519"/>
      <c r="D31" s="965"/>
      <c r="E31" s="961"/>
      <c r="F31" s="966"/>
      <c r="G31" s="322"/>
      <c r="I31" s="405"/>
    </row>
    <row r="32" spans="2:14" s="30" customFormat="1" ht="16.2">
      <c r="B32" s="1527"/>
      <c r="C32" s="1519"/>
      <c r="D32" s="965"/>
      <c r="E32" s="961"/>
      <c r="F32" s="966"/>
      <c r="G32" s="322"/>
      <c r="I32" s="405"/>
    </row>
    <row r="33" spans="2:9" s="30" customFormat="1" ht="16.2">
      <c r="B33" s="1527"/>
      <c r="C33" s="1519"/>
      <c r="D33" s="965"/>
      <c r="E33" s="961"/>
      <c r="F33" s="966"/>
      <c r="G33" s="322"/>
      <c r="I33" s="405"/>
    </row>
    <row r="34" spans="2:9" s="30" customFormat="1" ht="16.2">
      <c r="B34" s="1527"/>
      <c r="C34" s="1519"/>
      <c r="D34" s="965"/>
      <c r="E34" s="961"/>
      <c r="F34" s="966"/>
      <c r="G34" s="322"/>
      <c r="I34" s="405"/>
    </row>
    <row r="35" spans="2:9" s="30" customFormat="1" ht="16.2">
      <c r="B35" s="1527"/>
      <c r="C35" s="1519"/>
      <c r="D35" s="965"/>
      <c r="E35" s="961"/>
      <c r="F35" s="966"/>
      <c r="G35" s="322"/>
      <c r="I35" s="405"/>
    </row>
    <row r="36" spans="2:9" s="30" customFormat="1" ht="19.2">
      <c r="B36" s="1527"/>
      <c r="C36" s="1519"/>
      <c r="D36" s="965"/>
      <c r="E36" s="961"/>
      <c r="F36" s="966"/>
      <c r="G36" s="322"/>
      <c r="I36" s="817" t="s">
        <v>734</v>
      </c>
    </row>
    <row r="37" spans="2:9" s="30" customFormat="1" ht="16.8" thickBot="1">
      <c r="B37" s="1527"/>
      <c r="C37" s="1519"/>
      <c r="D37" s="967"/>
      <c r="E37" s="962"/>
      <c r="F37" s="968"/>
      <c r="G37" s="323"/>
      <c r="I37" s="405"/>
    </row>
    <row r="38" spans="2:9" s="223" customFormat="1" ht="27" customHeight="1" thickTop="1" thickBot="1">
      <c r="B38" s="1527"/>
      <c r="C38" s="1519"/>
      <c r="D38" s="745"/>
      <c r="E38" s="744" t="s">
        <v>353</v>
      </c>
      <c r="F38" s="1067">
        <f>SUBTOTAL(9,F28:F37)</f>
        <v>0</v>
      </c>
      <c r="G38" s="1069">
        <f>SUBTOTAL(9,G28:G37)</f>
        <v>0</v>
      </c>
      <c r="H38" s="492"/>
      <c r="I38" s="406"/>
    </row>
    <row r="39" spans="2:9" ht="29.4" customHeight="1" thickBot="1">
      <c r="B39" s="1527"/>
      <c r="C39" s="609"/>
      <c r="D39" s="610" t="s">
        <v>99</v>
      </c>
      <c r="E39" s="400" t="s">
        <v>362</v>
      </c>
      <c r="F39" s="400" t="s">
        <v>17</v>
      </c>
      <c r="G39" s="407" t="s">
        <v>286</v>
      </c>
      <c r="H39" s="491"/>
      <c r="I39" s="406"/>
    </row>
    <row r="40" spans="2:9" s="30" customFormat="1" ht="16.8" thickTop="1">
      <c r="B40" s="1527"/>
      <c r="C40" s="1519" t="s">
        <v>359</v>
      </c>
      <c r="D40" s="963"/>
      <c r="E40" s="960"/>
      <c r="F40" s="964"/>
      <c r="G40" s="324"/>
      <c r="I40" s="405"/>
    </row>
    <row r="41" spans="2:9" s="30" customFormat="1" ht="16.2">
      <c r="B41" s="1527"/>
      <c r="C41" s="1519"/>
      <c r="D41" s="965"/>
      <c r="E41" s="961"/>
      <c r="F41" s="966"/>
      <c r="G41" s="325"/>
      <c r="I41" s="405"/>
    </row>
    <row r="42" spans="2:9" s="30" customFormat="1" ht="16.2">
      <c r="B42" s="1527"/>
      <c r="C42" s="1519"/>
      <c r="D42" s="965"/>
      <c r="E42" s="961"/>
      <c r="F42" s="966"/>
      <c r="G42" s="325"/>
      <c r="I42" s="405"/>
    </row>
    <row r="43" spans="2:9" s="30" customFormat="1" ht="16.2">
      <c r="B43" s="1527"/>
      <c r="C43" s="1519"/>
      <c r="D43" s="965"/>
      <c r="E43" s="961"/>
      <c r="F43" s="966"/>
      <c r="G43" s="325"/>
      <c r="I43" s="405"/>
    </row>
    <row r="44" spans="2:9" s="30" customFormat="1" ht="16.2">
      <c r="B44" s="1527"/>
      <c r="C44" s="1519"/>
      <c r="D44" s="965"/>
      <c r="E44" s="961"/>
      <c r="F44" s="966"/>
      <c r="G44" s="325"/>
      <c r="I44" s="405"/>
    </row>
    <row r="45" spans="2:9" s="30" customFormat="1" ht="16.2">
      <c r="B45" s="1527"/>
      <c r="C45" s="1519"/>
      <c r="D45" s="965"/>
      <c r="E45" s="961"/>
      <c r="F45" s="966"/>
      <c r="G45" s="325"/>
      <c r="I45" s="405"/>
    </row>
    <row r="46" spans="2:9" s="30" customFormat="1" ht="16.2">
      <c r="B46" s="1527"/>
      <c r="C46" s="1519"/>
      <c r="D46" s="965"/>
      <c r="E46" s="961"/>
      <c r="F46" s="966"/>
      <c r="G46" s="325"/>
      <c r="I46" s="405"/>
    </row>
    <row r="47" spans="2:9" s="30" customFormat="1" ht="16.2">
      <c r="B47" s="1527"/>
      <c r="C47" s="1519"/>
      <c r="D47" s="965"/>
      <c r="E47" s="961"/>
      <c r="F47" s="966"/>
      <c r="G47" s="325"/>
      <c r="I47" s="405"/>
    </row>
    <row r="48" spans="2:9" s="30" customFormat="1" ht="19.2">
      <c r="B48" s="1527"/>
      <c r="C48" s="1519"/>
      <c r="D48" s="965"/>
      <c r="E48" s="961"/>
      <c r="F48" s="966"/>
      <c r="G48" s="325"/>
      <c r="I48" s="817" t="s">
        <v>734</v>
      </c>
    </row>
    <row r="49" spans="2:9" s="30" customFormat="1" ht="16.8" thickBot="1">
      <c r="B49" s="1527"/>
      <c r="C49" s="1519"/>
      <c r="D49" s="967"/>
      <c r="E49" s="962"/>
      <c r="F49" s="968"/>
      <c r="G49" s="326"/>
      <c r="I49" s="405"/>
    </row>
    <row r="50" spans="2:9" s="223" customFormat="1" ht="27" customHeight="1" thickTop="1" thickBot="1">
      <c r="B50" s="1527"/>
      <c r="C50" s="1519"/>
      <c r="D50" s="745"/>
      <c r="E50" s="746" t="s">
        <v>354</v>
      </c>
      <c r="F50" s="1062">
        <f>SUBTOTAL(9,F40:F49)</f>
        <v>0</v>
      </c>
      <c r="G50" s="1070">
        <f>SUBTOTAL(9,G40:G49)</f>
        <v>0</v>
      </c>
      <c r="I50" s="406"/>
    </row>
    <row r="51" spans="2:9" ht="29.4" customHeight="1" thickBot="1">
      <c r="B51" s="1527"/>
      <c r="C51" s="609"/>
      <c r="D51" s="610" t="s">
        <v>99</v>
      </c>
      <c r="E51" s="400" t="s">
        <v>362</v>
      </c>
      <c r="F51" s="400" t="s">
        <v>17</v>
      </c>
      <c r="G51" s="407" t="s">
        <v>286</v>
      </c>
      <c r="H51" s="491"/>
      <c r="I51" s="406"/>
    </row>
    <row r="52" spans="2:9" s="30" customFormat="1" ht="16.8" thickTop="1">
      <c r="B52" s="1527"/>
      <c r="C52" s="1545" t="s">
        <v>485</v>
      </c>
      <c r="D52" s="963"/>
      <c r="E52" s="960"/>
      <c r="F52" s="964"/>
      <c r="G52" s="324"/>
      <c r="I52" s="405"/>
    </row>
    <row r="53" spans="2:9" s="30" customFormat="1" ht="16.2">
      <c r="B53" s="1527"/>
      <c r="C53" s="1519"/>
      <c r="D53" s="965"/>
      <c r="E53" s="961"/>
      <c r="F53" s="966"/>
      <c r="G53" s="325"/>
      <c r="I53" s="405"/>
    </row>
    <row r="54" spans="2:9" s="30" customFormat="1" ht="16.2">
      <c r="B54" s="1527"/>
      <c r="C54" s="1519"/>
      <c r="D54" s="965"/>
      <c r="E54" s="961"/>
      <c r="F54" s="966"/>
      <c r="G54" s="325"/>
      <c r="I54" s="405"/>
    </row>
    <row r="55" spans="2:9" s="30" customFormat="1" ht="16.2">
      <c r="B55" s="1527"/>
      <c r="C55" s="1519"/>
      <c r="D55" s="965"/>
      <c r="E55" s="961"/>
      <c r="F55" s="966"/>
      <c r="G55" s="325"/>
      <c r="I55" s="405"/>
    </row>
    <row r="56" spans="2:9" s="30" customFormat="1" ht="16.2">
      <c r="B56" s="1527"/>
      <c r="C56" s="1519"/>
      <c r="D56" s="965"/>
      <c r="E56" s="961"/>
      <c r="F56" s="966"/>
      <c r="G56" s="325"/>
      <c r="I56" s="405"/>
    </row>
    <row r="57" spans="2:9" s="30" customFormat="1" ht="16.2">
      <c r="B57" s="1527"/>
      <c r="C57" s="1519"/>
      <c r="D57" s="965"/>
      <c r="E57" s="961"/>
      <c r="F57" s="966"/>
      <c r="G57" s="325"/>
      <c r="I57" s="405"/>
    </row>
    <row r="58" spans="2:9" s="30" customFormat="1" ht="16.2">
      <c r="B58" s="1527"/>
      <c r="C58" s="1519"/>
      <c r="D58" s="965"/>
      <c r="E58" s="961"/>
      <c r="F58" s="966"/>
      <c r="G58" s="325"/>
      <c r="I58" s="405"/>
    </row>
    <row r="59" spans="2:9" s="30" customFormat="1" ht="16.2">
      <c r="B59" s="1527"/>
      <c r="C59" s="1519"/>
      <c r="D59" s="965"/>
      <c r="E59" s="961"/>
      <c r="F59" s="966"/>
      <c r="G59" s="325"/>
      <c r="I59" s="405"/>
    </row>
    <row r="60" spans="2:9" s="30" customFormat="1" ht="19.2">
      <c r="B60" s="1527"/>
      <c r="C60" s="1519"/>
      <c r="D60" s="965"/>
      <c r="E60" s="961"/>
      <c r="F60" s="966"/>
      <c r="G60" s="325"/>
      <c r="I60" s="817" t="s">
        <v>734</v>
      </c>
    </row>
    <row r="61" spans="2:9" s="30" customFormat="1" ht="16.8" thickBot="1">
      <c r="B61" s="1527"/>
      <c r="C61" s="1519"/>
      <c r="D61" s="967"/>
      <c r="E61" s="962"/>
      <c r="F61" s="968"/>
      <c r="G61" s="326"/>
      <c r="I61" s="405"/>
    </row>
    <row r="62" spans="2:9" s="223" customFormat="1" ht="27" customHeight="1" thickTop="1" thickBot="1">
      <c r="B62" s="1527"/>
      <c r="C62" s="1520"/>
      <c r="D62" s="745"/>
      <c r="E62" s="746" t="s">
        <v>517</v>
      </c>
      <c r="F62" s="1062">
        <f>SUBTOTAL(9,F52:F61)</f>
        <v>0</v>
      </c>
      <c r="G62" s="1070">
        <f>SUBTOTAL(9,G52:G61)</f>
        <v>0</v>
      </c>
      <c r="I62" s="406"/>
    </row>
    <row r="63" spans="2:9" s="223" customFormat="1" ht="31.95" customHeight="1" thickBot="1">
      <c r="B63" s="1527"/>
      <c r="C63" s="743"/>
      <c r="D63" s="1549" t="s">
        <v>512</v>
      </c>
      <c r="E63" s="1550"/>
      <c r="F63" s="1063">
        <f>F38+F50+F62</f>
        <v>0</v>
      </c>
      <c r="G63" s="1071">
        <f>G38+G50</f>
        <v>0</v>
      </c>
      <c r="I63" s="406"/>
    </row>
    <row r="64" spans="2:9" ht="29.4" customHeight="1" thickBot="1">
      <c r="B64" s="1527"/>
      <c r="C64" s="609"/>
      <c r="D64" s="613" t="s">
        <v>99</v>
      </c>
      <c r="E64" s="400" t="s">
        <v>362</v>
      </c>
      <c r="F64" s="400" t="s">
        <v>17</v>
      </c>
      <c r="G64" s="407" t="s">
        <v>286</v>
      </c>
      <c r="H64" s="491"/>
      <c r="I64" s="406"/>
    </row>
    <row r="65" spans="2:11" s="30" customFormat="1" ht="16.8" thickTop="1">
      <c r="B65" s="1527"/>
      <c r="C65" s="1545" t="s">
        <v>474</v>
      </c>
      <c r="D65" s="963"/>
      <c r="E65" s="960"/>
      <c r="F65" s="964"/>
      <c r="G65" s="324"/>
      <c r="I65" s="405"/>
    </row>
    <row r="66" spans="2:11" s="30" customFormat="1" ht="16.2">
      <c r="B66" s="1527"/>
      <c r="C66" s="1519"/>
      <c r="D66" s="965"/>
      <c r="E66" s="961"/>
      <c r="F66" s="966"/>
      <c r="G66" s="325"/>
      <c r="I66" s="405"/>
    </row>
    <row r="67" spans="2:11" s="30" customFormat="1" ht="16.2">
      <c r="B67" s="1527"/>
      <c r="C67" s="1519"/>
      <c r="D67" s="965"/>
      <c r="E67" s="961"/>
      <c r="F67" s="966"/>
      <c r="G67" s="325"/>
      <c r="I67" s="405"/>
      <c r="K67" s="36"/>
    </row>
    <row r="68" spans="2:11" s="30" customFormat="1" ht="16.2">
      <c r="B68" s="1527"/>
      <c r="C68" s="1519"/>
      <c r="D68" s="965"/>
      <c r="E68" s="961"/>
      <c r="F68" s="966"/>
      <c r="G68" s="325"/>
      <c r="I68" s="405"/>
    </row>
    <row r="69" spans="2:11" s="30" customFormat="1" ht="16.2">
      <c r="B69" s="1527"/>
      <c r="C69" s="1519"/>
      <c r="D69" s="965"/>
      <c r="E69" s="961"/>
      <c r="F69" s="966"/>
      <c r="G69" s="325"/>
      <c r="I69" s="405"/>
    </row>
    <row r="70" spans="2:11" s="30" customFormat="1" ht="16.2">
      <c r="B70" s="1527"/>
      <c r="C70" s="1519"/>
      <c r="D70" s="965"/>
      <c r="E70" s="961"/>
      <c r="F70" s="966"/>
      <c r="G70" s="325"/>
      <c r="I70" s="405"/>
    </row>
    <row r="71" spans="2:11" s="30" customFormat="1" ht="16.2">
      <c r="B71" s="1527"/>
      <c r="C71" s="1519"/>
      <c r="D71" s="965"/>
      <c r="E71" s="961"/>
      <c r="F71" s="966"/>
      <c r="G71" s="325"/>
      <c r="I71" s="405"/>
    </row>
    <row r="72" spans="2:11" s="30" customFormat="1" ht="16.2">
      <c r="B72" s="1527"/>
      <c r="C72" s="1519"/>
      <c r="D72" s="965"/>
      <c r="E72" s="961"/>
      <c r="F72" s="966"/>
      <c r="G72" s="325"/>
      <c r="I72" s="405"/>
    </row>
    <row r="73" spans="2:11" s="30" customFormat="1" ht="19.2">
      <c r="B73" s="1527"/>
      <c r="C73" s="1519"/>
      <c r="D73" s="965"/>
      <c r="E73" s="961"/>
      <c r="F73" s="966"/>
      <c r="G73" s="325"/>
      <c r="I73" s="817" t="s">
        <v>734</v>
      </c>
    </row>
    <row r="74" spans="2:11" s="30" customFormat="1" ht="16.8" thickBot="1">
      <c r="B74" s="1527"/>
      <c r="C74" s="1519"/>
      <c r="D74" s="967"/>
      <c r="E74" s="962"/>
      <c r="F74" s="968"/>
      <c r="G74" s="326"/>
      <c r="I74" s="405"/>
    </row>
    <row r="75" spans="2:11" s="223" customFormat="1" ht="27" customHeight="1" thickTop="1" thickBot="1">
      <c r="B75" s="1527"/>
      <c r="C75" s="1520"/>
      <c r="D75" s="745"/>
      <c r="E75" s="746" t="s">
        <v>514</v>
      </c>
      <c r="F75" s="1062">
        <f>SUBTOTAL(9,F65:F74)</f>
        <v>0</v>
      </c>
      <c r="G75" s="1070">
        <f>SUBTOTAL(9,G65:G74)</f>
        <v>0</v>
      </c>
      <c r="I75" s="406"/>
    </row>
    <row r="76" spans="2:11" ht="29.4" customHeight="1" thickBot="1">
      <c r="B76" s="1527"/>
      <c r="C76" s="742"/>
      <c r="D76" s="613" t="s">
        <v>99</v>
      </c>
      <c r="E76" s="400" t="s">
        <v>362</v>
      </c>
      <c r="F76" s="493" t="s">
        <v>17</v>
      </c>
      <c r="G76" s="407" t="s">
        <v>286</v>
      </c>
      <c r="I76" s="406"/>
    </row>
    <row r="77" spans="2:11" s="30" customFormat="1" ht="24.6" thickTop="1">
      <c r="B77" s="1527"/>
      <c r="C77" s="1519" t="s">
        <v>57</v>
      </c>
      <c r="D77" s="1523" t="s">
        <v>211</v>
      </c>
      <c r="E77" s="1196" t="s">
        <v>364</v>
      </c>
      <c r="F77" s="1197"/>
      <c r="G77" s="401"/>
      <c r="H77" s="489"/>
      <c r="I77" s="405"/>
    </row>
    <row r="78" spans="2:11" s="30" customFormat="1" ht="16.2">
      <c r="B78" s="1527"/>
      <c r="C78" s="1519"/>
      <c r="D78" s="1524"/>
      <c r="E78" s="969"/>
      <c r="F78" s="1198"/>
      <c r="G78" s="494"/>
      <c r="H78" s="489"/>
      <c r="I78" s="405"/>
    </row>
    <row r="79" spans="2:11" s="30" customFormat="1" ht="16.2">
      <c r="B79" s="1527"/>
      <c r="C79" s="1519"/>
      <c r="D79" s="965"/>
      <c r="E79" s="970"/>
      <c r="F79" s="1199"/>
      <c r="G79" s="325"/>
      <c r="H79" s="489"/>
      <c r="I79" s="405"/>
    </row>
    <row r="80" spans="2:11" s="30" customFormat="1" ht="16.2">
      <c r="B80" s="1527"/>
      <c r="C80" s="1519"/>
      <c r="D80" s="965"/>
      <c r="E80" s="961"/>
      <c r="F80" s="1199"/>
      <c r="G80" s="325"/>
      <c r="H80" s="489"/>
      <c r="I80" s="405"/>
    </row>
    <row r="81" spans="2:9" s="30" customFormat="1" ht="16.2">
      <c r="B81" s="1527"/>
      <c r="C81" s="1519"/>
      <c r="D81" s="965"/>
      <c r="E81" s="961"/>
      <c r="F81" s="966"/>
      <c r="G81" s="325"/>
      <c r="H81" s="489"/>
      <c r="I81" s="405"/>
    </row>
    <row r="82" spans="2:9" s="30" customFormat="1" ht="16.2">
      <c r="B82" s="1527"/>
      <c r="C82" s="1519"/>
      <c r="D82" s="965"/>
      <c r="E82" s="961"/>
      <c r="F82" s="966"/>
      <c r="G82" s="325"/>
      <c r="H82" s="489"/>
      <c r="I82" s="405"/>
    </row>
    <row r="83" spans="2:9" s="30" customFormat="1" ht="16.2">
      <c r="B83" s="1527"/>
      <c r="C83" s="1519"/>
      <c r="D83" s="965"/>
      <c r="E83" s="961"/>
      <c r="F83" s="966"/>
      <c r="G83" s="325"/>
      <c r="H83" s="489"/>
      <c r="I83" s="405"/>
    </row>
    <row r="84" spans="2:9" s="30" customFormat="1" ht="19.2">
      <c r="B84" s="1527"/>
      <c r="C84" s="1519"/>
      <c r="D84" s="965"/>
      <c r="E84" s="961"/>
      <c r="F84" s="966"/>
      <c r="G84" s="325"/>
      <c r="H84" s="489"/>
      <c r="I84" s="817" t="s">
        <v>734</v>
      </c>
    </row>
    <row r="85" spans="2:9" s="30" customFormat="1" ht="16.8" thickBot="1">
      <c r="B85" s="1527"/>
      <c r="C85" s="1519"/>
      <c r="D85" s="967"/>
      <c r="E85" s="962"/>
      <c r="F85" s="968"/>
      <c r="G85" s="326"/>
      <c r="H85" s="489"/>
      <c r="I85" s="405"/>
    </row>
    <row r="86" spans="2:9" s="223" customFormat="1" ht="27" customHeight="1" thickTop="1" thickBot="1">
      <c r="B86" s="1527"/>
      <c r="C86" s="1520"/>
      <c r="D86" s="745"/>
      <c r="E86" s="746" t="s">
        <v>363</v>
      </c>
      <c r="F86" s="1068">
        <f>SUBTOTAL(9,F77:F85)</f>
        <v>0</v>
      </c>
      <c r="G86" s="1072">
        <f>SUBTOTAL(9,G77:G85)</f>
        <v>0</v>
      </c>
      <c r="H86" s="492"/>
      <c r="I86" s="406"/>
    </row>
    <row r="87" spans="2:9" ht="29.4" customHeight="1" thickBot="1">
      <c r="B87" s="738"/>
      <c r="C87" s="609"/>
      <c r="D87" s="402" t="s">
        <v>99</v>
      </c>
      <c r="E87" s="402" t="s">
        <v>362</v>
      </c>
      <c r="F87" s="403" t="s">
        <v>17</v>
      </c>
      <c r="G87" s="1073"/>
      <c r="H87" s="491"/>
    </row>
    <row r="88" spans="2:9" ht="18" customHeight="1">
      <c r="B88" s="739"/>
      <c r="C88" s="1543" t="s">
        <v>356</v>
      </c>
      <c r="D88" s="404" t="s">
        <v>46</v>
      </c>
      <c r="E88" s="404" t="s">
        <v>46</v>
      </c>
      <c r="F88" s="1064">
        <v>3</v>
      </c>
      <c r="G88" s="1074"/>
      <c r="H88" s="491"/>
    </row>
    <row r="89" spans="2:9" ht="18" customHeight="1">
      <c r="B89" s="739"/>
      <c r="C89" s="1543"/>
      <c r="D89" s="612" t="s">
        <v>47</v>
      </c>
      <c r="E89" s="404" t="s">
        <v>47</v>
      </c>
      <c r="F89" s="1064">
        <v>3</v>
      </c>
      <c r="G89" s="1074"/>
      <c r="H89" s="491"/>
    </row>
    <row r="90" spans="2:9" ht="18" customHeight="1" thickBot="1">
      <c r="B90" s="740"/>
      <c r="C90" s="1544"/>
      <c r="D90" s="747"/>
      <c r="E90" s="748" t="s">
        <v>365</v>
      </c>
      <c r="F90" s="1065">
        <v>6</v>
      </c>
      <c r="G90" s="1075"/>
    </row>
    <row r="91" spans="2:9" ht="8.25" customHeight="1">
      <c r="E91" s="3"/>
    </row>
    <row r="95" spans="2:9" ht="11.25" customHeight="1"/>
  </sheetData>
  <sheetProtection sheet="1" formatCells="0" formatColumns="0" formatRows="0" insertRows="0" deleteRows="0"/>
  <mergeCells count="38">
    <mergeCell ref="F19:G19"/>
    <mergeCell ref="B20:C20"/>
    <mergeCell ref="F20:G20"/>
    <mergeCell ref="B18:C18"/>
    <mergeCell ref="F22:G22"/>
    <mergeCell ref="C77:C86"/>
    <mergeCell ref="B23:C23"/>
    <mergeCell ref="F23:G23"/>
    <mergeCell ref="B21:C21"/>
    <mergeCell ref="F21:G21"/>
    <mergeCell ref="F24:G24"/>
    <mergeCell ref="D77:D78"/>
    <mergeCell ref="D3:E3"/>
    <mergeCell ref="D4:E4"/>
    <mergeCell ref="D5:E5"/>
    <mergeCell ref="D15:E15"/>
    <mergeCell ref="D63:E63"/>
    <mergeCell ref="B8:C8"/>
    <mergeCell ref="B9:C9"/>
    <mergeCell ref="B3:C3"/>
    <mergeCell ref="B4:C4"/>
    <mergeCell ref="B5:C5"/>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3" t="s">
        <v>434</v>
      </c>
      <c r="C3" s="1534"/>
      <c r="D3" s="1530" t="str">
        <f>Data!$A$11</f>
        <v>育児等両立応援訓練（短時間訓練）（４箇月）</v>
      </c>
      <c r="E3" s="1531"/>
    </row>
    <row r="4" spans="1:8" ht="29.25" customHeight="1">
      <c r="B4" s="1384" t="s">
        <v>565</v>
      </c>
      <c r="C4" s="1526"/>
      <c r="D4" s="1528" t="str">
        <f>Data!$I$69</f>
        <v/>
      </c>
      <c r="E4" s="1529"/>
    </row>
    <row r="5" spans="1:8" ht="29.25" customHeight="1" thickBot="1">
      <c r="B5" s="1299" t="s">
        <v>16</v>
      </c>
      <c r="C5" s="1306"/>
      <c r="D5" s="1541" t="str">
        <f>Data!$A$9</f>
        <v/>
      </c>
      <c r="E5" s="1542"/>
    </row>
    <row r="6" spans="1:8" ht="12.75" customHeight="1" thickBot="1">
      <c r="B6" s="8"/>
      <c r="C6" s="8"/>
      <c r="D6" s="8"/>
      <c r="E6" s="8"/>
      <c r="F6" s="8"/>
      <c r="G6" s="8"/>
      <c r="H6" s="572" t="s">
        <v>410</v>
      </c>
    </row>
    <row r="7" spans="1:8" ht="24.9" customHeight="1" thickTop="1">
      <c r="B7" s="1551" t="s">
        <v>189</v>
      </c>
      <c r="C7" s="496" t="s">
        <v>48</v>
      </c>
      <c r="D7" s="1226"/>
      <c r="E7" s="377" t="s">
        <v>371</v>
      </c>
      <c r="H7" s="348"/>
    </row>
    <row r="8" spans="1:8" ht="24.9" customHeight="1" thickBot="1">
      <c r="B8" s="1384"/>
      <c r="C8" s="426" t="s">
        <v>49</v>
      </c>
      <c r="D8" s="1241"/>
      <c r="E8" s="320" t="s">
        <v>371</v>
      </c>
      <c r="H8" s="348"/>
    </row>
    <row r="9" spans="1:8" ht="30" customHeight="1" thickTop="1">
      <c r="B9" s="1383" t="s">
        <v>195</v>
      </c>
      <c r="C9" s="485" t="s">
        <v>283</v>
      </c>
      <c r="D9" s="1078" t="str">
        <f>IF('８就職担当名簿'!$C$12=0,"「８就職担当名簿」に入力してください。",'８就職担当名簿'!C12)</f>
        <v>「８就職担当名簿」に入力してください。</v>
      </c>
      <c r="E9" s="225" t="s">
        <v>306</v>
      </c>
      <c r="H9" s="348" t="s">
        <v>762</v>
      </c>
    </row>
    <row r="10" spans="1:8" ht="30" customHeight="1">
      <c r="B10" s="1267"/>
      <c r="C10" s="497" t="s">
        <v>1065</v>
      </c>
      <c r="D10" s="1079" t="str">
        <f>IF('８就職担当名簿'!$C$12=0,"「８就職担当名簿」に入力してください。",'８就職担当名簿'!J12)</f>
        <v>「８就職担当名簿」に入力してください。</v>
      </c>
      <c r="E10" s="225" t="s">
        <v>237</v>
      </c>
      <c r="H10" s="349" t="s">
        <v>763</v>
      </c>
    </row>
    <row r="11" spans="1:8" ht="30" customHeight="1">
      <c r="B11" s="1267"/>
      <c r="C11" s="497" t="s">
        <v>1046</v>
      </c>
      <c r="D11" s="1079" t="str">
        <f>IF('８就職担当名簿'!$C$12=0,"「８就職担当名簿」に入力してください。",'８就職担当名簿'!K12)</f>
        <v>「８就職担当名簿」に入力してください。</v>
      </c>
      <c r="E11" s="225" t="s">
        <v>237</v>
      </c>
      <c r="H11" s="349" t="s">
        <v>764</v>
      </c>
    </row>
    <row r="12" spans="1:8" ht="30" customHeight="1">
      <c r="B12" s="1267"/>
      <c r="C12" s="497" t="s">
        <v>1047</v>
      </c>
      <c r="D12" s="1079" t="str">
        <f>IF('８就職担当名簿'!$C$12=0,"「８就職担当名簿」に入力してください。",'８就職担当名簿'!L12)</f>
        <v>「８就職担当名簿」に入力してください。</v>
      </c>
      <c r="E12" s="225" t="s">
        <v>237</v>
      </c>
      <c r="H12" s="349" t="s">
        <v>1048</v>
      </c>
    </row>
    <row r="13" spans="1:8" ht="30" customHeight="1" thickBot="1">
      <c r="B13" s="1384"/>
      <c r="C13" s="485" t="s">
        <v>312</v>
      </c>
      <c r="D13" s="1080" t="str">
        <f>IF('８就職担当名簿'!$C$12=0,"「８就職担当名簿」に入力してください。",'８就職担当名簿'!M12)</f>
        <v>「８就職担当名簿」に入力してください。</v>
      </c>
      <c r="E13" s="225" t="s">
        <v>237</v>
      </c>
      <c r="H13" s="349" t="s">
        <v>765</v>
      </c>
    </row>
    <row r="14" spans="1:8" ht="24.9" customHeight="1" thickTop="1" thickBot="1">
      <c r="B14" s="1296" t="s">
        <v>25</v>
      </c>
      <c r="C14" s="1297"/>
      <c r="D14" s="331"/>
      <c r="E14" s="311" t="s">
        <v>371</v>
      </c>
      <c r="H14" s="348"/>
    </row>
    <row r="15" spans="1:8" ht="24.9" customHeight="1" thickTop="1" thickBot="1">
      <c r="B15" s="1383" t="s">
        <v>361</v>
      </c>
      <c r="C15" s="430" t="s">
        <v>360</v>
      </c>
      <c r="D15" s="1259"/>
      <c r="E15" s="311" t="s">
        <v>371</v>
      </c>
      <c r="H15" s="348"/>
    </row>
    <row r="16" spans="1:8" ht="84" customHeight="1" thickTop="1" thickBot="1">
      <c r="B16" s="1384"/>
      <c r="C16" s="430" t="s">
        <v>433</v>
      </c>
      <c r="D16" s="307"/>
      <c r="E16" s="311"/>
      <c r="H16" s="349" t="s">
        <v>989</v>
      </c>
    </row>
    <row r="17" spans="2:8" ht="24.9" customHeight="1" thickTop="1">
      <c r="B17" s="1429" t="s">
        <v>505</v>
      </c>
      <c r="C17" s="498" t="s">
        <v>72</v>
      </c>
      <c r="D17" s="1228"/>
      <c r="E17" s="320" t="s">
        <v>371</v>
      </c>
      <c r="H17" s="348"/>
    </row>
    <row r="18" spans="2:8" ht="24.9" customHeight="1" thickBot="1">
      <c r="B18" s="1376"/>
      <c r="C18" s="498" t="s">
        <v>31</v>
      </c>
      <c r="D18" s="1241"/>
      <c r="E18" s="320" t="s">
        <v>371</v>
      </c>
      <c r="H18" s="349" t="s">
        <v>1136</v>
      </c>
    </row>
    <row r="19" spans="2:8" ht="174.9" customHeight="1" thickTop="1" thickBot="1">
      <c r="B19" s="1553" t="s">
        <v>612</v>
      </c>
      <c r="C19" s="1554"/>
      <c r="D19" s="500"/>
      <c r="E19" s="378"/>
      <c r="H19" s="349" t="s">
        <v>988</v>
      </c>
    </row>
    <row r="20" spans="2:8" ht="130.5" customHeight="1" thickTop="1" thickBot="1">
      <c r="B20" s="1299" t="s">
        <v>432</v>
      </c>
      <c r="C20" s="1552"/>
      <c r="D20" s="1222"/>
      <c r="E20" s="379"/>
      <c r="H20" s="986" t="s">
        <v>1051</v>
      </c>
    </row>
    <row r="21" spans="2:8" ht="6" customHeight="1">
      <c r="B21" s="22"/>
      <c r="C21" s="8"/>
      <c r="D21" s="8"/>
      <c r="E21" s="8"/>
      <c r="F21" s="8"/>
      <c r="G21" s="8"/>
    </row>
    <row r="25" spans="2:8" ht="11.25" customHeight="1"/>
  </sheetData>
  <sheetProtection formatCells="0" formatColumns="0" formatRows="0" insertRows="0" deleteRows="0"/>
  <mergeCells count="13">
    <mergeCell ref="B7:B8"/>
    <mergeCell ref="B17:B18"/>
    <mergeCell ref="B20:C20"/>
    <mergeCell ref="B15:B16"/>
    <mergeCell ref="B19:C19"/>
    <mergeCell ref="B9:B13"/>
    <mergeCell ref="B14:C14"/>
    <mergeCell ref="B3:C3"/>
    <mergeCell ref="D3:E3"/>
    <mergeCell ref="B4:C4"/>
    <mergeCell ref="D4:E4"/>
    <mergeCell ref="B5:C5"/>
    <mergeCell ref="D5:E5"/>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C14" sqref="C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1"/>
      <c r="J1" s="751"/>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2"/>
      <c r="C3" s="561"/>
      <c r="D3" s="223"/>
      <c r="E3" s="752"/>
      <c r="G3" s="219"/>
      <c r="H3" s="219"/>
      <c r="I3" s="219"/>
      <c r="J3" s="219"/>
      <c r="K3" s="219"/>
      <c r="L3" s="219"/>
      <c r="M3" s="219"/>
      <c r="N3" s="3" t="s">
        <v>131</v>
      </c>
      <c r="O3" s="1486" t="str">
        <f>Data!$A$9</f>
        <v/>
      </c>
      <c r="P3" s="1486" t="str">
        <f>Data!$A$9</f>
        <v/>
      </c>
      <c r="Q3" s="1486" t="str">
        <f>Data!$A$9</f>
        <v/>
      </c>
      <c r="R3" s="219"/>
    </row>
    <row r="4" spans="1:18" ht="18" customHeight="1">
      <c r="G4" s="1"/>
      <c r="N4" s="3" t="s">
        <v>26</v>
      </c>
      <c r="O4" s="1486" t="str">
        <f>Data!$I$69</f>
        <v/>
      </c>
      <c r="P4" s="1486" t="str">
        <f>Data!$I$69</f>
        <v/>
      </c>
      <c r="Q4" s="1486" t="str">
        <f>Data!$I$69</f>
        <v/>
      </c>
    </row>
    <row r="5" spans="1:18" ht="9" customHeight="1">
      <c r="G5" s="1"/>
      <c r="N5" s="3"/>
      <c r="O5" s="582"/>
      <c r="P5" s="582"/>
      <c r="Q5" s="582"/>
    </row>
    <row r="6" spans="1:18" ht="16.5" customHeight="1" thickBot="1">
      <c r="B6" s="22"/>
      <c r="C6" s="22"/>
    </row>
    <row r="7" spans="1:18" s="1" customFormat="1" ht="27" customHeight="1">
      <c r="A7" s="1497" t="s">
        <v>197</v>
      </c>
      <c r="B7" s="1563" t="s">
        <v>741</v>
      </c>
      <c r="C7" s="1510" t="s">
        <v>39</v>
      </c>
      <c r="D7" s="1500" t="s">
        <v>157</v>
      </c>
      <c r="E7" s="1561"/>
      <c r="F7" s="1501"/>
      <c r="G7" s="1512" t="s">
        <v>41</v>
      </c>
      <c r="H7" s="1555" t="s">
        <v>104</v>
      </c>
      <c r="I7" s="1556"/>
      <c r="J7" s="1508" t="s">
        <v>93</v>
      </c>
      <c r="K7" s="1508"/>
      <c r="L7" s="1508"/>
      <c r="M7" s="1508"/>
      <c r="N7" s="1509"/>
      <c r="O7" s="1557" t="s">
        <v>369</v>
      </c>
      <c r="P7" s="1500" t="s">
        <v>22</v>
      </c>
      <c r="Q7" s="1504"/>
    </row>
    <row r="8" spans="1:18" s="1" customFormat="1" ht="40.5" customHeight="1" thickBot="1">
      <c r="A8" s="1560"/>
      <c r="B8" s="1564"/>
      <c r="C8" s="1405"/>
      <c r="D8" s="753" t="s">
        <v>101</v>
      </c>
      <c r="E8" s="754" t="s">
        <v>102</v>
      </c>
      <c r="F8" s="755" t="s">
        <v>103</v>
      </c>
      <c r="G8" s="1562"/>
      <c r="H8" s="756" t="s">
        <v>202</v>
      </c>
      <c r="I8" s="757" t="s">
        <v>150</v>
      </c>
      <c r="J8" s="758" t="s">
        <v>308</v>
      </c>
      <c r="K8" s="759" t="s">
        <v>1049</v>
      </c>
      <c r="L8" s="1087" t="s">
        <v>1050</v>
      </c>
      <c r="M8" s="1088" t="s">
        <v>309</v>
      </c>
      <c r="N8" s="1089" t="s">
        <v>310</v>
      </c>
      <c r="O8" s="1558"/>
      <c r="P8" s="760" t="s">
        <v>10</v>
      </c>
      <c r="Q8" s="761" t="s">
        <v>31</v>
      </c>
    </row>
    <row r="9" spans="1:18" s="1" customFormat="1" ht="24.9" customHeight="1">
      <c r="A9" s="762"/>
      <c r="B9" s="763"/>
      <c r="C9" s="763" t="s">
        <v>742</v>
      </c>
      <c r="D9" s="765" t="s">
        <v>164</v>
      </c>
      <c r="E9" s="766"/>
      <c r="F9" s="767"/>
      <c r="G9" s="764" t="s">
        <v>100</v>
      </c>
      <c r="H9" s="768" t="s">
        <v>96</v>
      </c>
      <c r="I9" s="769" t="s">
        <v>97</v>
      </c>
      <c r="J9" s="768" t="s">
        <v>196</v>
      </c>
      <c r="K9" s="766" t="s">
        <v>94</v>
      </c>
      <c r="L9" s="770"/>
      <c r="M9" s="771"/>
      <c r="N9" s="767"/>
      <c r="O9" s="772"/>
      <c r="P9" s="773" t="s">
        <v>165</v>
      </c>
      <c r="Q9" s="774"/>
    </row>
    <row r="10" spans="1:18" s="1" customFormat="1" ht="24.9" customHeight="1">
      <c r="A10" s="775"/>
      <c r="B10" s="776"/>
      <c r="C10" s="776" t="s">
        <v>166</v>
      </c>
      <c r="D10" s="778"/>
      <c r="E10" s="779"/>
      <c r="F10" s="776" t="s">
        <v>167</v>
      </c>
      <c r="G10" s="777" t="s">
        <v>168</v>
      </c>
      <c r="H10" s="780" t="s">
        <v>169</v>
      </c>
      <c r="I10" s="781" t="s">
        <v>170</v>
      </c>
      <c r="J10" s="780"/>
      <c r="K10" s="779" t="s">
        <v>196</v>
      </c>
      <c r="L10" s="782" t="s">
        <v>94</v>
      </c>
      <c r="M10" s="783" t="s">
        <v>1099</v>
      </c>
      <c r="N10" s="784"/>
      <c r="O10" s="785" t="s">
        <v>1100</v>
      </c>
      <c r="P10" s="786"/>
      <c r="Q10" s="787" t="s">
        <v>171</v>
      </c>
    </row>
    <row r="11" spans="1:18" s="1" customFormat="1" ht="24.9" customHeight="1" thickBot="1">
      <c r="A11" s="788"/>
      <c r="B11" s="789"/>
      <c r="C11" s="789" t="s">
        <v>172</v>
      </c>
      <c r="D11" s="269" t="s">
        <v>94</v>
      </c>
      <c r="E11" s="790"/>
      <c r="F11" s="789"/>
      <c r="G11" s="270" t="s">
        <v>173</v>
      </c>
      <c r="H11" s="791" t="s">
        <v>174</v>
      </c>
      <c r="I11" s="792" t="s">
        <v>175</v>
      </c>
      <c r="J11" s="791"/>
      <c r="K11" s="790"/>
      <c r="L11" s="271"/>
      <c r="M11" s="793"/>
      <c r="N11" s="794" t="s">
        <v>307</v>
      </c>
      <c r="O11" s="795" t="s">
        <v>176</v>
      </c>
      <c r="P11" s="796" t="s">
        <v>177</v>
      </c>
      <c r="Q11" s="797"/>
    </row>
    <row r="12" spans="1:18" s="223" customFormat="1" ht="30" customHeight="1" thickBot="1">
      <c r="A12" s="1056" t="s">
        <v>366</v>
      </c>
      <c r="B12" s="1043"/>
      <c r="C12" s="1043">
        <f>COUNTA(C14:C63)</f>
        <v>0</v>
      </c>
      <c r="D12" s="1081">
        <f>COUNTIF(D14:D63,"○")</f>
        <v>0</v>
      </c>
      <c r="E12" s="1050">
        <f>COUNTIF(E14:E63,"○")</f>
        <v>0</v>
      </c>
      <c r="F12" s="1046">
        <f>COUNTIF(F14:F63,"○")</f>
        <v>0</v>
      </c>
      <c r="G12" s="1044"/>
      <c r="H12" s="1082"/>
      <c r="I12" s="1083"/>
      <c r="J12" s="1048">
        <f>COUNTIF(J14:J63,"○")</f>
        <v>0</v>
      </c>
      <c r="K12" s="1050">
        <f>COUNTIF(K14:K63,"○")</f>
        <v>0</v>
      </c>
      <c r="L12" s="1049">
        <f>COUNTIF(L14:L63,"○")</f>
        <v>0</v>
      </c>
      <c r="M12" s="1084">
        <f>COUNTIF(M14:M63,"○")</f>
        <v>0</v>
      </c>
      <c r="N12" s="1085">
        <f>COUNTIF(N14:N63,"○")</f>
        <v>0</v>
      </c>
      <c r="O12" s="1044"/>
      <c r="P12" s="1045">
        <f t="shared" ref="P12:Q12" si="0">COUNTIF(P14:P63,"○")</f>
        <v>0</v>
      </c>
      <c r="Q12" s="1086">
        <f t="shared" si="0"/>
        <v>0</v>
      </c>
    </row>
    <row r="13" spans="1:18" s="223" customFormat="1" ht="4.95" customHeight="1" thickBot="1">
      <c r="A13" s="798"/>
      <c r="B13" s="799"/>
      <c r="C13" s="799"/>
      <c r="D13" s="800"/>
      <c r="E13" s="801"/>
      <c r="F13" s="802"/>
      <c r="G13" s="803"/>
      <c r="H13" s="804"/>
      <c r="I13" s="805"/>
      <c r="J13" s="806"/>
      <c r="K13" s="801"/>
      <c r="L13" s="807"/>
      <c r="M13" s="808"/>
      <c r="N13" s="809"/>
      <c r="O13" s="803"/>
      <c r="P13" s="810"/>
      <c r="Q13" s="811"/>
    </row>
    <row r="14" spans="1:18" s="30" customFormat="1" ht="30" customHeight="1" thickTop="1">
      <c r="A14" s="249" t="str">
        <f>IF(C14&lt;&gt;"",COUNTA($C$14:C14),"")</f>
        <v/>
      </c>
      <c r="B14" s="252"/>
      <c r="C14" s="915"/>
      <c r="D14" s="255"/>
      <c r="E14" s="235"/>
      <c r="F14" s="232"/>
      <c r="G14" s="584"/>
      <c r="H14" s="257"/>
      <c r="I14" s="237"/>
      <c r="J14" s="258"/>
      <c r="K14" s="235"/>
      <c r="L14" s="259"/>
      <c r="M14" s="260"/>
      <c r="N14" s="261"/>
      <c r="O14" s="256"/>
      <c r="P14" s="231"/>
      <c r="Q14" s="238"/>
    </row>
    <row r="15" spans="1:18" s="30" customFormat="1" ht="30" customHeight="1">
      <c r="A15" s="250" t="str">
        <f>IF(C15&lt;&gt;"",COUNTA($C$14:C15),"")</f>
        <v/>
      </c>
      <c r="B15" s="253"/>
      <c r="C15" s="916"/>
      <c r="D15" s="84"/>
      <c r="E15" s="35"/>
      <c r="F15" s="32"/>
      <c r="G15" s="99"/>
      <c r="H15" s="208"/>
      <c r="I15" s="209"/>
      <c r="J15" s="205"/>
      <c r="K15" s="499"/>
      <c r="L15" s="197"/>
      <c r="M15" s="195"/>
      <c r="N15" s="196"/>
      <c r="O15" s="99"/>
      <c r="P15" s="31"/>
      <c r="Q15" s="239"/>
    </row>
    <row r="16" spans="1:18" s="30" customFormat="1" ht="30" customHeight="1">
      <c r="A16" s="250" t="str">
        <f>IF(C16&lt;&gt;"",COUNTA($C$14:C16),"")</f>
        <v/>
      </c>
      <c r="B16" s="253"/>
      <c r="C16" s="916"/>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6"/>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499"/>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499"/>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499"/>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499"/>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499"/>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499"/>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499"/>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499"/>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499"/>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499"/>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499"/>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499"/>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499"/>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499"/>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499"/>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499"/>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499"/>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499"/>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499"/>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499"/>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499"/>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499"/>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499"/>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499"/>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499"/>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499"/>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499"/>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499"/>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499"/>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499"/>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499"/>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499"/>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499"/>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499"/>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499"/>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499"/>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499"/>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499"/>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499"/>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499"/>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499"/>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5"/>
      <c r="I62" s="586"/>
      <c r="J62" s="34"/>
      <c r="K62" s="35"/>
      <c r="L62" s="34"/>
      <c r="M62" s="194"/>
      <c r="N62" s="196"/>
      <c r="O62" s="81"/>
      <c r="P62" s="86"/>
      <c r="Q62" s="264"/>
      <c r="S62" s="817"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2"/>
      <c r="E64" s="812"/>
      <c r="F64" s="812"/>
      <c r="G64" s="813"/>
      <c r="H64" s="814"/>
      <c r="I64" s="1559"/>
      <c r="J64" s="1559"/>
      <c r="K64" s="815"/>
      <c r="L64" s="815"/>
      <c r="M64" s="813"/>
      <c r="N64" s="815"/>
      <c r="O64" s="812"/>
      <c r="P64" s="812"/>
      <c r="Q64" s="812"/>
    </row>
    <row r="65" spans="4:7" ht="30" customHeight="1">
      <c r="D65" s="816"/>
      <c r="E65" s="816"/>
      <c r="F65" s="816"/>
      <c r="G65" s="816"/>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I64:J64"/>
    <mergeCell ref="A7:A8"/>
    <mergeCell ref="C7:C8"/>
    <mergeCell ref="D7:F7"/>
    <mergeCell ref="G7:G8"/>
    <mergeCell ref="J7:N7"/>
    <mergeCell ref="B7:B8"/>
    <mergeCell ref="O3:Q3"/>
    <mergeCell ref="O4:Q4"/>
    <mergeCell ref="P7:Q7"/>
    <mergeCell ref="H7:I7"/>
    <mergeCell ref="O7:O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85" zoomScaleNormal="90" zoomScaleSheetLayoutView="85"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295" t="s">
        <v>803</v>
      </c>
      <c r="C1" s="1295"/>
      <c r="D1" s="1295"/>
      <c r="E1" s="1295"/>
    </row>
    <row r="2" spans="1:16" ht="14.25" customHeight="1" thickBot="1"/>
    <row r="3" spans="1:16" ht="19.95" customHeight="1">
      <c r="B3" s="1279" t="s">
        <v>434</v>
      </c>
      <c r="C3" s="1301"/>
      <c r="D3" s="1011" t="str">
        <f>Data!A11</f>
        <v>育児等両立応援訓練（短時間訓練）（４箇月）</v>
      </c>
      <c r="E3" s="217"/>
    </row>
    <row r="4" spans="1:16" ht="19.95" customHeight="1">
      <c r="B4" s="1302" t="s">
        <v>543</v>
      </c>
      <c r="C4" s="523" t="s">
        <v>344</v>
      </c>
      <c r="D4" s="1012" t="str">
        <f>Data!I30</f>
        <v/>
      </c>
      <c r="E4" s="225"/>
    </row>
    <row r="5" spans="1:16" ht="19.95" customHeight="1">
      <c r="B5" s="1303"/>
      <c r="C5" s="523" t="s">
        <v>546</v>
      </c>
      <c r="D5" s="1012" t="str">
        <f>Data!I26</f>
        <v/>
      </c>
      <c r="E5" s="225"/>
    </row>
    <row r="6" spans="1:16" ht="19.95" customHeight="1">
      <c r="B6" s="1304"/>
      <c r="C6" s="523" t="s">
        <v>544</v>
      </c>
      <c r="D6" s="1012" t="str">
        <f>CONCATENATE(Data!I27,"　",Data!I28)</f>
        <v>　</v>
      </c>
      <c r="E6" s="225"/>
    </row>
    <row r="7" spans="1:16" ht="19.95" customHeight="1">
      <c r="B7" s="1296" t="s">
        <v>419</v>
      </c>
      <c r="C7" s="1305"/>
      <c r="D7" s="1012" t="str">
        <f>Data!I35</f>
        <v/>
      </c>
      <c r="E7" s="225"/>
    </row>
    <row r="8" spans="1:16" ht="19.95" customHeight="1">
      <c r="B8" s="1302" t="s">
        <v>545</v>
      </c>
      <c r="C8" s="523" t="s">
        <v>344</v>
      </c>
      <c r="D8" s="1012" t="str">
        <f>Data!I40</f>
        <v/>
      </c>
      <c r="E8" s="225"/>
    </row>
    <row r="9" spans="1:16" ht="19.95" customHeight="1">
      <c r="B9" s="1303"/>
      <c r="C9" s="523" t="s">
        <v>546</v>
      </c>
      <c r="D9" s="1012" t="str">
        <f>Data!I36</f>
        <v/>
      </c>
      <c r="E9" s="225"/>
    </row>
    <row r="10" spans="1:16" ht="19.95" customHeight="1">
      <c r="B10" s="1304"/>
      <c r="C10" s="523" t="s">
        <v>544</v>
      </c>
      <c r="D10" s="1012" t="str">
        <f>CONCATENATE(Data!I37,"　",Data!I38)</f>
        <v>　</v>
      </c>
      <c r="E10" s="225"/>
    </row>
    <row r="11" spans="1:16" ht="19.95" customHeight="1">
      <c r="B11" s="1296" t="s">
        <v>16</v>
      </c>
      <c r="C11" s="1305"/>
      <c r="D11" s="1012" t="str">
        <f>Data!A9</f>
        <v/>
      </c>
      <c r="E11" s="522"/>
    </row>
    <row r="12" spans="1:16" ht="19.95" customHeight="1" thickBot="1">
      <c r="B12" s="1299" t="s">
        <v>79</v>
      </c>
      <c r="C12" s="1306"/>
      <c r="D12" s="1013" t="str">
        <f>Data!I138</f>
        <v/>
      </c>
      <c r="E12" s="509" t="s">
        <v>18</v>
      </c>
      <c r="F12" s="89"/>
    </row>
    <row r="13" spans="1:16" ht="13.8" thickBot="1">
      <c r="B13" s="541"/>
      <c r="C13" s="541"/>
      <c r="D13" s="542"/>
      <c r="E13" s="541"/>
      <c r="F13" s="89"/>
    </row>
    <row r="14" spans="1:16" ht="20.399999999999999" customHeight="1" thickBot="1">
      <c r="B14" s="1298" t="s">
        <v>804</v>
      </c>
      <c r="C14" s="1298"/>
      <c r="D14" s="1298"/>
      <c r="E14" s="539"/>
      <c r="H14" s="1276" t="s">
        <v>410</v>
      </c>
      <c r="I14" s="1277"/>
      <c r="J14" s="1277"/>
      <c r="K14" s="1277"/>
      <c r="L14" s="1277"/>
      <c r="M14" s="1277"/>
      <c r="N14" s="1277"/>
      <c r="O14" s="1277"/>
      <c r="P14" s="1278"/>
    </row>
    <row r="15" spans="1:16" ht="31.95" customHeight="1" thickTop="1" thickBot="1">
      <c r="B15" s="1279" t="s">
        <v>648</v>
      </c>
      <c r="C15" s="1280"/>
      <c r="D15" s="155"/>
      <c r="E15" s="524"/>
      <c r="H15" s="357" t="s">
        <v>673</v>
      </c>
      <c r="I15" s="358"/>
      <c r="J15" s="358"/>
      <c r="K15" s="358"/>
      <c r="L15" s="358"/>
      <c r="M15" s="358"/>
      <c r="N15" s="358"/>
      <c r="O15" s="358"/>
      <c r="P15" s="20"/>
    </row>
    <row r="16" spans="1:16" ht="33" customHeight="1" thickTop="1" thickBot="1">
      <c r="B16" s="1296" t="s">
        <v>649</v>
      </c>
      <c r="C16" s="1297"/>
      <c r="D16" s="155"/>
      <c r="E16" s="524" t="s">
        <v>653</v>
      </c>
      <c r="H16" s="1289" t="s">
        <v>727</v>
      </c>
      <c r="I16" s="1290"/>
      <c r="J16" s="1290"/>
      <c r="K16" s="1290"/>
      <c r="L16" s="1290"/>
      <c r="M16" s="1290"/>
      <c r="N16" s="1290"/>
      <c r="O16" s="1290"/>
      <c r="P16" s="1291"/>
    </row>
    <row r="17" spans="2:16" ht="35.4" customHeight="1" thickTop="1" thickBot="1">
      <c r="B17" s="1299" t="s">
        <v>672</v>
      </c>
      <c r="C17" s="1300"/>
      <c r="D17" s="155"/>
      <c r="E17" s="524"/>
      <c r="H17" s="1292" t="s">
        <v>728</v>
      </c>
      <c r="I17" s="1293"/>
      <c r="J17" s="1293"/>
      <c r="K17" s="1293"/>
      <c r="L17" s="1293"/>
      <c r="M17" s="1293"/>
      <c r="N17" s="1293"/>
      <c r="O17" s="1293"/>
      <c r="P17" s="1294"/>
    </row>
    <row r="18" spans="2:16" ht="31.2" hidden="1" customHeight="1" thickTop="1" thickBot="1">
      <c r="B18" s="1267" t="s">
        <v>710</v>
      </c>
      <c r="C18" s="1286"/>
      <c r="D18" s="1002"/>
      <c r="E18" s="524"/>
      <c r="H18" s="1264" t="s">
        <v>711</v>
      </c>
      <c r="I18" s="1265"/>
      <c r="J18" s="1265"/>
      <c r="K18" s="1265"/>
      <c r="L18" s="1265"/>
      <c r="M18" s="1265"/>
      <c r="N18" s="1265"/>
      <c r="O18" s="1265"/>
      <c r="P18" s="1266"/>
    </row>
    <row r="19" spans="2:16" ht="31.2" hidden="1" customHeight="1" thickTop="1" thickBot="1">
      <c r="B19" s="1267"/>
      <c r="C19" s="1286"/>
      <c r="D19" s="155"/>
      <c r="E19" s="524"/>
      <c r="H19" s="1267"/>
      <c r="I19" s="1268"/>
      <c r="J19" s="1268"/>
      <c r="K19" s="1268"/>
      <c r="L19" s="1268"/>
      <c r="M19" s="1268"/>
      <c r="N19" s="1268"/>
      <c r="O19" s="1268"/>
      <c r="P19" s="1269"/>
    </row>
    <row r="20" spans="2:16" ht="31.2" hidden="1" customHeight="1" thickTop="1" thickBot="1">
      <c r="B20" s="1267"/>
      <c r="C20" s="1286"/>
      <c r="D20" s="155"/>
      <c r="E20" s="524"/>
      <c r="H20" s="1267"/>
      <c r="I20" s="1268"/>
      <c r="J20" s="1268"/>
      <c r="K20" s="1268"/>
      <c r="L20" s="1268"/>
      <c r="M20" s="1268"/>
      <c r="N20" s="1268"/>
      <c r="O20" s="1268"/>
      <c r="P20" s="1269"/>
    </row>
    <row r="21" spans="2:16" ht="31.2" hidden="1" customHeight="1" thickTop="1" thickBot="1">
      <c r="B21" s="1267"/>
      <c r="C21" s="1286"/>
      <c r="D21" s="155"/>
      <c r="E21" s="524"/>
      <c r="H21" s="1267"/>
      <c r="I21" s="1268"/>
      <c r="J21" s="1268"/>
      <c r="K21" s="1268"/>
      <c r="L21" s="1268"/>
      <c r="M21" s="1268"/>
      <c r="N21" s="1268"/>
      <c r="O21" s="1268"/>
      <c r="P21" s="1269"/>
    </row>
    <row r="22" spans="2:16" ht="31.2" hidden="1" customHeight="1" thickTop="1" thickBot="1">
      <c r="B22" s="1287"/>
      <c r="C22" s="1288"/>
      <c r="D22" s="155"/>
      <c r="E22" s="524"/>
      <c r="H22" s="1270"/>
      <c r="I22" s="1271"/>
      <c r="J22" s="1271"/>
      <c r="K22" s="1271"/>
      <c r="L22" s="1271"/>
      <c r="M22" s="1271"/>
      <c r="N22" s="1271"/>
      <c r="O22" s="1271"/>
      <c r="P22" s="1272"/>
    </row>
    <row r="23" spans="2:16" ht="12.6" customHeight="1">
      <c r="B23" s="89"/>
      <c r="C23" s="89"/>
      <c r="D23" s="538"/>
      <c r="E23" s="540"/>
    </row>
    <row r="24" spans="2:16" ht="20.399999999999999" customHeight="1" thickBot="1">
      <c r="B24" s="1281" t="s">
        <v>650</v>
      </c>
      <c r="C24" s="1281"/>
      <c r="D24" s="222"/>
      <c r="E24" s="222"/>
    </row>
    <row r="25" spans="2:16" ht="20.399999999999999" customHeight="1" thickBot="1">
      <c r="B25" s="1282" t="s">
        <v>651</v>
      </c>
      <c r="C25" s="1283"/>
      <c r="D25" s="529" t="s">
        <v>652</v>
      </c>
      <c r="E25" s="566"/>
    </row>
    <row r="26" spans="2:16" ht="34.200000000000003" customHeight="1" thickTop="1" thickBot="1">
      <c r="B26" s="1284"/>
      <c r="C26" s="1285"/>
      <c r="D26" s="997"/>
      <c r="E26" s="567"/>
      <c r="H26" s="1264" t="s">
        <v>712</v>
      </c>
      <c r="I26" s="1265"/>
      <c r="J26" s="1265"/>
      <c r="K26" s="1265"/>
      <c r="L26" s="1265"/>
      <c r="M26" s="1265"/>
      <c r="N26" s="1265"/>
      <c r="O26" s="1265"/>
      <c r="P26" s="1266"/>
    </row>
    <row r="27" spans="2:16" ht="38.4" customHeight="1" thickTop="1" thickBot="1">
      <c r="B27" s="1284"/>
      <c r="C27" s="1285"/>
      <c r="D27" s="155"/>
      <c r="E27" s="568"/>
      <c r="H27" s="1267"/>
      <c r="I27" s="1268"/>
      <c r="J27" s="1268"/>
      <c r="K27" s="1268"/>
      <c r="L27" s="1268"/>
      <c r="M27" s="1268"/>
      <c r="N27" s="1268"/>
      <c r="O27" s="1268"/>
      <c r="P27" s="1269"/>
    </row>
    <row r="28" spans="2:16" ht="38.4" customHeight="1" thickTop="1" thickBot="1">
      <c r="B28" s="1284"/>
      <c r="C28" s="1285"/>
      <c r="D28" s="155"/>
      <c r="E28" s="568"/>
      <c r="H28" s="1267"/>
      <c r="I28" s="1268"/>
      <c r="J28" s="1268"/>
      <c r="K28" s="1268"/>
      <c r="L28" s="1268"/>
      <c r="M28" s="1268"/>
      <c r="N28" s="1268"/>
      <c r="O28" s="1268"/>
      <c r="P28" s="1269"/>
    </row>
    <row r="29" spans="2:16" ht="38.4" customHeight="1" thickTop="1" thickBot="1">
      <c r="B29" s="1284"/>
      <c r="C29" s="1285"/>
      <c r="D29" s="155"/>
      <c r="E29" s="568"/>
      <c r="H29" s="1267"/>
      <c r="I29" s="1268"/>
      <c r="J29" s="1268"/>
      <c r="K29" s="1268"/>
      <c r="L29" s="1268"/>
      <c r="M29" s="1268"/>
      <c r="N29" s="1268"/>
      <c r="O29" s="1268"/>
      <c r="P29" s="1269"/>
    </row>
    <row r="30" spans="2:16" ht="38.4" customHeight="1" thickTop="1" thickBot="1">
      <c r="B30" s="1284"/>
      <c r="C30" s="1285"/>
      <c r="D30" s="155"/>
      <c r="E30" s="568"/>
      <c r="H30" s="1267"/>
      <c r="I30" s="1268"/>
      <c r="J30" s="1268"/>
      <c r="K30" s="1268"/>
      <c r="L30" s="1268"/>
      <c r="M30" s="1268"/>
      <c r="N30" s="1268"/>
      <c r="O30" s="1268"/>
      <c r="P30" s="1269"/>
    </row>
    <row r="31" spans="2:16" ht="38.4" customHeight="1" thickTop="1" thickBot="1">
      <c r="B31" s="1284"/>
      <c r="C31" s="1285"/>
      <c r="D31" s="155"/>
      <c r="E31" s="569"/>
      <c r="H31" s="1273" t="s">
        <v>713</v>
      </c>
      <c r="I31" s="1274"/>
      <c r="J31" s="1274"/>
      <c r="K31" s="1274"/>
      <c r="L31" s="1274"/>
      <c r="M31" s="1274"/>
      <c r="N31" s="1274"/>
      <c r="O31" s="1274"/>
      <c r="P31" s="1275"/>
    </row>
    <row r="32" spans="2:16" ht="13.8" thickTop="1"/>
  </sheetData>
  <sheetProtection formatCells="0" formatColumns="0" formatRows="0"/>
  <mergeCells count="26">
    <mergeCell ref="B1:E1"/>
    <mergeCell ref="B16:C16"/>
    <mergeCell ref="B14:D14"/>
    <mergeCell ref="B17:C17"/>
    <mergeCell ref="B3:C3"/>
    <mergeCell ref="B4:B6"/>
    <mergeCell ref="B7:C7"/>
    <mergeCell ref="B8:B10"/>
    <mergeCell ref="B11:C11"/>
    <mergeCell ref="B12:C12"/>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3"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86" t="str">
        <f>Data!$A$9</f>
        <v/>
      </c>
      <c r="L3" s="1486" t="str">
        <f>Data!$A$9</f>
        <v/>
      </c>
      <c r="M3" s="1486" t="str">
        <f>Data!$A$9</f>
        <v/>
      </c>
    </row>
    <row r="4" spans="1:13" ht="19.2">
      <c r="A4" s="15"/>
      <c r="C4" s="15"/>
      <c r="D4" s="15"/>
      <c r="E4" s="15"/>
      <c r="F4" s="15"/>
      <c r="G4" s="15"/>
      <c r="H4" s="15"/>
      <c r="I4" s="15"/>
      <c r="J4" t="s">
        <v>26</v>
      </c>
      <c r="K4" s="1486" t="str">
        <f>Data!$I$69</f>
        <v/>
      </c>
      <c r="L4" s="1486" t="str">
        <f>Data!$I$69</f>
        <v/>
      </c>
      <c r="M4" s="1486" t="str">
        <f>Data!$I$69</f>
        <v/>
      </c>
    </row>
    <row r="5" spans="1:13" ht="3.75" customHeight="1" thickBot="1">
      <c r="B5" s="15"/>
      <c r="C5" s="15"/>
      <c r="D5" s="15"/>
      <c r="E5" s="15"/>
      <c r="F5" s="15"/>
      <c r="G5" s="15"/>
      <c r="H5" s="15"/>
      <c r="I5" s="15"/>
      <c r="J5" s="15"/>
      <c r="K5" s="15"/>
      <c r="L5" s="15"/>
      <c r="M5" s="15"/>
    </row>
    <row r="6" spans="1:13" ht="34.5" customHeight="1">
      <c r="A6" s="1565" t="s">
        <v>219</v>
      </c>
      <c r="B6" s="1500" t="s">
        <v>220</v>
      </c>
      <c r="C6" s="1501"/>
      <c r="D6" s="1500" t="s">
        <v>221</v>
      </c>
      <c r="E6" s="1501"/>
      <c r="F6" s="1502" t="s">
        <v>222</v>
      </c>
      <c r="G6" s="276" t="s">
        <v>223</v>
      </c>
      <c r="H6" s="1500" t="s">
        <v>224</v>
      </c>
      <c r="I6" s="1561"/>
      <c r="J6" s="1561"/>
      <c r="K6" s="1501"/>
      <c r="L6" s="1500" t="s">
        <v>225</v>
      </c>
      <c r="M6" s="1504"/>
    </row>
    <row r="7" spans="1:13" ht="34.5" customHeight="1" thickBot="1">
      <c r="A7" s="1566"/>
      <c r="B7" s="121" t="s">
        <v>226</v>
      </c>
      <c r="C7" s="277" t="s">
        <v>227</v>
      </c>
      <c r="D7" s="121" t="s">
        <v>228</v>
      </c>
      <c r="E7" s="277" t="s">
        <v>229</v>
      </c>
      <c r="F7" s="1503"/>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0" t="s">
        <v>370</v>
      </c>
      <c r="B10" s="1091">
        <f>COUNTIF(B12:B61,"○")</f>
        <v>0</v>
      </c>
      <c r="C10" s="1092">
        <f t="shared" ref="C10:E10" si="0">COUNTIF(C12:C61,"○")</f>
        <v>0</v>
      </c>
      <c r="D10" s="1091">
        <f t="shared" si="0"/>
        <v>0</v>
      </c>
      <c r="E10" s="1092">
        <f t="shared" si="0"/>
        <v>0</v>
      </c>
      <c r="F10" s="1092">
        <f>COUNTA(F12:F61)</f>
        <v>0</v>
      </c>
      <c r="G10" s="1093"/>
      <c r="H10" s="1094">
        <f t="shared" ref="H10:M10" si="1">COUNTIF(H12:H61,"○")</f>
        <v>0</v>
      </c>
      <c r="I10" s="1095">
        <f t="shared" si="1"/>
        <v>0</v>
      </c>
      <c r="J10" s="1095">
        <f t="shared" si="1"/>
        <v>0</v>
      </c>
      <c r="K10" s="1096">
        <f>COUNTA(K12:K61)</f>
        <v>0</v>
      </c>
      <c r="L10" s="1097">
        <f t="shared" si="1"/>
        <v>0</v>
      </c>
      <c r="M10" s="1098">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10</v>
      </c>
      <c r="N1" s="63"/>
      <c r="O1" s="64" t="s">
        <v>29</v>
      </c>
      <c r="P1" s="64"/>
      <c r="Q1" s="64"/>
      <c r="R1" s="63"/>
      <c r="S1" s="63"/>
      <c r="T1" s="63"/>
      <c r="U1" s="64"/>
      <c r="V1" s="64"/>
      <c r="W1" s="64"/>
      <c r="X1" s="63"/>
      <c r="Y1" s="63"/>
      <c r="Z1" s="63"/>
      <c r="AA1" s="64"/>
      <c r="AB1" s="64"/>
      <c r="AC1" s="64"/>
      <c r="AD1" s="63"/>
      <c r="AE1" s="65">
        <f>MONTH($AO$3)</f>
        <v>10</v>
      </c>
      <c r="AF1" s="63"/>
      <c r="AG1" s="64" t="s">
        <v>29</v>
      </c>
      <c r="AH1" s="64"/>
      <c r="AI1" s="64"/>
      <c r="AJ1" s="63"/>
    </row>
    <row r="2" spans="1:47" ht="15" customHeight="1" thickBot="1">
      <c r="A2" s="67"/>
      <c r="B2" s="385" t="s">
        <v>454</v>
      </c>
      <c r="C2" s="1099">
        <v>46296</v>
      </c>
      <c r="D2" s="495" t="s">
        <v>502</v>
      </c>
      <c r="E2" s="68"/>
      <c r="F2" s="67"/>
      <c r="G2" s="67"/>
      <c r="H2" s="389"/>
      <c r="I2" s="68"/>
      <c r="J2" s="1602" t="s">
        <v>441</v>
      </c>
      <c r="K2" s="1602"/>
      <c r="L2" s="1602"/>
      <c r="M2" s="1602"/>
      <c r="N2" s="1602"/>
      <c r="O2" s="1603" t="str">
        <f>Data!$A$11</f>
        <v>育児等両立応援訓練（短時間訓練）（４箇月）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育児等両立応援訓練（短時間訓練）（４箇月）</v>
      </c>
      <c r="AH2" s="1603"/>
      <c r="AI2" s="1603"/>
      <c r="AJ2" s="1603"/>
      <c r="AK2" s="382"/>
      <c r="AL2" s="382"/>
      <c r="AQ2" s="200" t="s">
        <v>456</v>
      </c>
      <c r="AR2" s="391">
        <f>VLOOKUP(O2,祝日!K3:S25,2,FALSE)</f>
        <v>4</v>
      </c>
      <c r="AS2" s="199" t="s">
        <v>457</v>
      </c>
    </row>
    <row r="3" spans="1:47" ht="15" customHeight="1" thickBot="1">
      <c r="A3" s="69"/>
      <c r="B3" s="385" t="s">
        <v>455</v>
      </c>
      <c r="C3" s="1099">
        <v>46416</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46296</v>
      </c>
      <c r="AQ3" s="200" t="s">
        <v>280</v>
      </c>
      <c r="AR3" s="346">
        <f>VLOOKUP($O$2,祝日!$K$3:$S$25,3,FALSE)</f>
        <v>320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46416</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336</v>
      </c>
      <c r="AS6" t="s">
        <v>395</v>
      </c>
      <c r="AT6" s="346">
        <f>IF(AT4=999,"",AR2*AT4)</f>
        <v>360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
      </c>
      <c r="U7" s="720" t="str">
        <f>CONCATENATE(TEXT(AR9,"ggge年m月d日"),"から",TEXT(AT9,"ggge年m月d日"),"までの期間で、")</f>
        <v>令和8年12月1日から令和9年1月15日までの期間で、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336時間以上360時間以下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320時間以上</v>
      </c>
      <c r="P9" s="1584"/>
      <c r="Q9" s="1584"/>
      <c r="R9" s="1585"/>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46357</v>
      </c>
      <c r="AS9" t="s">
        <v>719</v>
      </c>
      <c r="AT9" s="702">
        <f>IF(MONTH($AO$3)=MONTH($AO$4),$AO$4-1,DATE(YEAR($AO$4),MONTH($AO$4),DAY(15)))</f>
        <v>46402</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46327</v>
      </c>
      <c r="AS10" t="s">
        <v>719</v>
      </c>
      <c r="AT10" s="702">
        <f>DATE(YEAR($AO$4),MONTH($AO$4)-1,DAY(15))</f>
        <v>46371</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16時間以上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16</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10</v>
      </c>
      <c r="B16" s="1650"/>
      <c r="C16" s="1651"/>
      <c r="D16" s="630" t="s">
        <v>436</v>
      </c>
      <c r="E16" s="631" t="s">
        <v>438</v>
      </c>
      <c r="F16" s="632" t="s">
        <v>440</v>
      </c>
      <c r="G16" s="1649">
        <f>MONTH(G17)</f>
        <v>11</v>
      </c>
      <c r="H16" s="1650"/>
      <c r="I16" s="1651"/>
      <c r="J16" s="630" t="s">
        <v>435</v>
      </c>
      <c r="K16" s="630" t="s">
        <v>437</v>
      </c>
      <c r="L16" s="633" t="s">
        <v>439</v>
      </c>
      <c r="M16" s="1649">
        <f>MONTH(M17)</f>
        <v>12</v>
      </c>
      <c r="N16" s="1650"/>
      <c r="O16" s="1651"/>
      <c r="P16" s="630" t="s">
        <v>435</v>
      </c>
      <c r="Q16" s="630" t="s">
        <v>437</v>
      </c>
      <c r="R16" s="632" t="s">
        <v>439</v>
      </c>
      <c r="S16" s="1649">
        <f>MONTH(S17)</f>
        <v>1</v>
      </c>
      <c r="T16" s="1650"/>
      <c r="U16" s="1651"/>
      <c r="V16" s="630" t="s">
        <v>436</v>
      </c>
      <c r="W16" s="631" t="s">
        <v>438</v>
      </c>
      <c r="X16" s="632" t="s">
        <v>440</v>
      </c>
      <c r="Y16" s="1649">
        <f>MONTH(Y17)</f>
        <v>2</v>
      </c>
      <c r="Z16" s="1650"/>
      <c r="AA16" s="1651"/>
      <c r="AB16" s="630" t="s">
        <v>435</v>
      </c>
      <c r="AC16" s="630" t="s">
        <v>437</v>
      </c>
      <c r="AD16" s="633" t="s">
        <v>439</v>
      </c>
      <c r="AE16" s="1649">
        <f>MONTH(AE17)</f>
        <v>3</v>
      </c>
      <c r="AF16" s="1650"/>
      <c r="AG16" s="1651"/>
      <c r="AH16" s="630" t="s">
        <v>435</v>
      </c>
      <c r="AI16" s="630" t="s">
        <v>437</v>
      </c>
      <c r="AJ16" s="632" t="s">
        <v>439</v>
      </c>
      <c r="AL16" s="386" t="s">
        <v>450</v>
      </c>
      <c r="AM16" s="394" t="s">
        <v>459</v>
      </c>
      <c r="AO16" s="678"/>
      <c r="AP16" s="679"/>
    </row>
    <row r="17" spans="1:42" s="392" customFormat="1" ht="27" customHeight="1" thickTop="1" thickBot="1">
      <c r="A17" s="634">
        <f>AO3</f>
        <v>46296</v>
      </c>
      <c r="B17" s="638">
        <f t="shared" ref="B17:B47" si="0">WEEKDAY(A17)</f>
        <v>5</v>
      </c>
      <c r="C17" s="649" t="s">
        <v>671</v>
      </c>
      <c r="D17" s="656"/>
      <c r="E17" s="656"/>
      <c r="F17" s="657"/>
      <c r="G17" s="641">
        <f>DATE(YEAR($A$17),MONTH($A$17)+1,DAY($A$17))</f>
        <v>46327</v>
      </c>
      <c r="H17" s="638">
        <f t="shared" ref="H17:H47" si="1">WEEKDAY(G17)</f>
        <v>1</v>
      </c>
      <c r="I17" s="649"/>
      <c r="J17" s="650"/>
      <c r="K17" s="650"/>
      <c r="L17" s="651"/>
      <c r="M17" s="648">
        <f>DATE(YEAR($A$17),MONTH($A$17)+2,DAY($A$17))</f>
        <v>46357</v>
      </c>
      <c r="N17" s="654">
        <f t="shared" ref="N17:N42" si="2">WEEKDAY(M17)</f>
        <v>3</v>
      </c>
      <c r="O17" s="655"/>
      <c r="P17" s="656"/>
      <c r="Q17" s="656"/>
      <c r="R17" s="657"/>
      <c r="S17" s="905">
        <f>DATE(YEAR($A$17),MONTH($A$17)+3,DAY($A$17))</f>
        <v>46388</v>
      </c>
      <c r="T17" s="906">
        <f t="shared" ref="T17:T47" si="3">WEEKDAY(S17)</f>
        <v>6</v>
      </c>
      <c r="U17" s="649"/>
      <c r="V17" s="656"/>
      <c r="W17" s="656"/>
      <c r="X17" s="657"/>
      <c r="Y17" s="641">
        <f>DATE(YEAR($A$17),MONTH($A$17)+4,DAY($A$17))</f>
        <v>46419</v>
      </c>
      <c r="Z17" s="638">
        <f t="shared" ref="Z17:Z47" si="4">WEEKDAY(Y17)</f>
        <v>2</v>
      </c>
      <c r="AA17" s="649"/>
      <c r="AB17" s="650"/>
      <c r="AC17" s="650"/>
      <c r="AD17" s="651"/>
      <c r="AE17" s="648">
        <f>DATE(YEAR($A$17),MONTH($A$17)+5,DAY($A$17))</f>
        <v>46447</v>
      </c>
      <c r="AF17" s="654">
        <f t="shared" ref="AF17:AF42" si="5">WEEKDAY(AE17)</f>
        <v>2</v>
      </c>
      <c r="AG17" s="655"/>
      <c r="AH17" s="656"/>
      <c r="AI17" s="656"/>
      <c r="AJ17" s="657"/>
      <c r="AL17" s="587" t="str">
        <f>IF(OR($C$55&lt;$AR$4,$C$49&lt;$AR$7)=TRUE,"月1不","")</f>
        <v>月1不</v>
      </c>
      <c r="AO17" s="680"/>
      <c r="AP17" s="681"/>
    </row>
    <row r="18" spans="1:42" s="392" customFormat="1" ht="27" customHeight="1" thickBot="1">
      <c r="A18" s="589">
        <f>A17+1</f>
        <v>46297</v>
      </c>
      <c r="B18" s="639">
        <f t="shared" si="0"/>
        <v>6</v>
      </c>
      <c r="C18" s="642"/>
      <c r="D18" s="595"/>
      <c r="E18" s="595"/>
      <c r="F18" s="599"/>
      <c r="G18" s="588">
        <f>G17+1</f>
        <v>46328</v>
      </c>
      <c r="H18" s="640">
        <f t="shared" si="1"/>
        <v>2</v>
      </c>
      <c r="I18" s="644"/>
      <c r="J18" s="596"/>
      <c r="K18" s="596"/>
      <c r="L18" s="599"/>
      <c r="M18" s="592">
        <f t="shared" ref="M18:M47" si="6">M17+1</f>
        <v>46358</v>
      </c>
      <c r="N18" s="640">
        <f t="shared" si="2"/>
        <v>4</v>
      </c>
      <c r="O18" s="644"/>
      <c r="P18" s="596"/>
      <c r="Q18" s="596"/>
      <c r="R18" s="599"/>
      <c r="S18" s="907">
        <f>S17+1</f>
        <v>46389</v>
      </c>
      <c r="T18" s="908">
        <f t="shared" si="3"/>
        <v>7</v>
      </c>
      <c r="U18" s="642"/>
      <c r="V18" s="595"/>
      <c r="W18" s="595"/>
      <c r="X18" s="599"/>
      <c r="Y18" s="588">
        <f t="shared" ref="Y18:Y47" si="7">Y17+1</f>
        <v>46420</v>
      </c>
      <c r="Z18" s="640">
        <f t="shared" si="4"/>
        <v>3</v>
      </c>
      <c r="AA18" s="644"/>
      <c r="AB18" s="596"/>
      <c r="AC18" s="596"/>
      <c r="AD18" s="599"/>
      <c r="AE18" s="592">
        <f t="shared" ref="AE18:AE47" si="8">AE17+1</f>
        <v>46448</v>
      </c>
      <c r="AF18" s="640">
        <f t="shared" si="5"/>
        <v>3</v>
      </c>
      <c r="AG18" s="644"/>
      <c r="AH18" s="596"/>
      <c r="AI18" s="596"/>
      <c r="AJ18" s="599"/>
      <c r="AL18" s="587" t="str">
        <f>IF(OR($I$55&lt;$AR$4,$I$49&lt;$AR$7)=TRUE,"月2不","")</f>
        <v>月2不</v>
      </c>
      <c r="AO18" s="680"/>
      <c r="AP18" s="681"/>
    </row>
    <row r="19" spans="1:42" s="392" customFormat="1" ht="27" customHeight="1" thickBot="1">
      <c r="A19" s="635">
        <f t="shared" ref="A19:A47" si="9">A18+1</f>
        <v>46298</v>
      </c>
      <c r="B19" s="639">
        <f t="shared" si="0"/>
        <v>7</v>
      </c>
      <c r="C19" s="643"/>
      <c r="D19" s="596"/>
      <c r="E19" s="596"/>
      <c r="F19" s="599"/>
      <c r="G19" s="588">
        <f t="shared" ref="G19:G47" si="10">G18+1</f>
        <v>46329</v>
      </c>
      <c r="H19" s="640">
        <f t="shared" si="1"/>
        <v>3</v>
      </c>
      <c r="I19" s="644"/>
      <c r="J19" s="596"/>
      <c r="K19" s="596"/>
      <c r="L19" s="599"/>
      <c r="M19" s="592">
        <f t="shared" si="6"/>
        <v>46359</v>
      </c>
      <c r="N19" s="640">
        <f t="shared" si="2"/>
        <v>5</v>
      </c>
      <c r="O19" s="644"/>
      <c r="P19" s="596"/>
      <c r="Q19" s="596"/>
      <c r="R19" s="599"/>
      <c r="S19" s="907">
        <f t="shared" ref="S19:S47" si="11">S18+1</f>
        <v>46390</v>
      </c>
      <c r="T19" s="908">
        <f t="shared" si="3"/>
        <v>1</v>
      </c>
      <c r="U19" s="643"/>
      <c r="V19" s="596"/>
      <c r="W19" s="596"/>
      <c r="X19" s="599"/>
      <c r="Y19" s="588">
        <f t="shared" si="7"/>
        <v>46421</v>
      </c>
      <c r="Z19" s="640">
        <f t="shared" si="4"/>
        <v>4</v>
      </c>
      <c r="AA19" s="644"/>
      <c r="AB19" s="596"/>
      <c r="AC19" s="596"/>
      <c r="AD19" s="599"/>
      <c r="AE19" s="592">
        <f t="shared" si="8"/>
        <v>46449</v>
      </c>
      <c r="AF19" s="640">
        <f t="shared" si="5"/>
        <v>4</v>
      </c>
      <c r="AG19" s="644"/>
      <c r="AH19" s="596"/>
      <c r="AI19" s="596"/>
      <c r="AJ19" s="599"/>
      <c r="AL19" s="587" t="str">
        <f>IF(OR($O$55&lt;$AR$4,$O$49&lt;$AR$7)=TRUE,"月3不","")</f>
        <v>月3不</v>
      </c>
      <c r="AO19" s="680"/>
      <c r="AP19" s="681"/>
    </row>
    <row r="20" spans="1:42" s="392" customFormat="1" ht="27" customHeight="1" thickBot="1">
      <c r="A20" s="635">
        <f t="shared" si="9"/>
        <v>46299</v>
      </c>
      <c r="B20" s="639">
        <f t="shared" si="0"/>
        <v>1</v>
      </c>
      <c r="C20" s="643"/>
      <c r="D20" s="596"/>
      <c r="E20" s="596"/>
      <c r="F20" s="599"/>
      <c r="G20" s="588">
        <f t="shared" si="10"/>
        <v>46330</v>
      </c>
      <c r="H20" s="640">
        <f t="shared" si="1"/>
        <v>4</v>
      </c>
      <c r="I20" s="644"/>
      <c r="J20" s="596"/>
      <c r="K20" s="596"/>
      <c r="L20" s="599"/>
      <c r="M20" s="592">
        <f t="shared" si="6"/>
        <v>46360</v>
      </c>
      <c r="N20" s="640">
        <f t="shared" si="2"/>
        <v>6</v>
      </c>
      <c r="O20" s="644"/>
      <c r="P20" s="596"/>
      <c r="Q20" s="596"/>
      <c r="R20" s="599"/>
      <c r="S20" s="907">
        <f t="shared" si="11"/>
        <v>46391</v>
      </c>
      <c r="T20" s="908">
        <f t="shared" si="3"/>
        <v>2</v>
      </c>
      <c r="U20" s="643"/>
      <c r="V20" s="596"/>
      <c r="W20" s="596"/>
      <c r="X20" s="599"/>
      <c r="Y20" s="588">
        <f t="shared" si="7"/>
        <v>46422</v>
      </c>
      <c r="Z20" s="640">
        <f t="shared" si="4"/>
        <v>5</v>
      </c>
      <c r="AA20" s="644"/>
      <c r="AB20" s="596"/>
      <c r="AC20" s="596"/>
      <c r="AD20" s="599"/>
      <c r="AE20" s="592">
        <f t="shared" si="8"/>
        <v>46450</v>
      </c>
      <c r="AF20" s="640">
        <f t="shared" si="5"/>
        <v>5</v>
      </c>
      <c r="AG20" s="644"/>
      <c r="AH20" s="596"/>
      <c r="AI20" s="596"/>
      <c r="AJ20" s="599"/>
      <c r="AL20" s="587" t="str">
        <f>IF(AND(DATE(YEAR($A$17),MONTH($A$17)+3,DAY($A$17))&lt;$C$3,OR($U$55&lt;$AR$4,$U$49&lt;$AR$7)=TRUE),"月4不","")</f>
        <v>月4不</v>
      </c>
      <c r="AO20" s="680"/>
      <c r="AP20" s="681"/>
    </row>
    <row r="21" spans="1:42" s="392" customFormat="1" ht="27" customHeight="1" thickBot="1">
      <c r="A21" s="635">
        <f t="shared" si="9"/>
        <v>46300</v>
      </c>
      <c r="B21" s="639">
        <f t="shared" si="0"/>
        <v>2</v>
      </c>
      <c r="C21" s="643"/>
      <c r="D21" s="596"/>
      <c r="E21" s="596"/>
      <c r="F21" s="599"/>
      <c r="G21" s="588">
        <f t="shared" si="10"/>
        <v>46331</v>
      </c>
      <c r="H21" s="640">
        <f t="shared" si="1"/>
        <v>5</v>
      </c>
      <c r="I21" s="644"/>
      <c r="J21" s="596"/>
      <c r="K21" s="596"/>
      <c r="L21" s="599"/>
      <c r="M21" s="592">
        <f t="shared" si="6"/>
        <v>46361</v>
      </c>
      <c r="N21" s="640">
        <f t="shared" si="2"/>
        <v>7</v>
      </c>
      <c r="O21" s="644"/>
      <c r="P21" s="596"/>
      <c r="Q21" s="596"/>
      <c r="R21" s="599"/>
      <c r="S21" s="907">
        <f t="shared" si="11"/>
        <v>46392</v>
      </c>
      <c r="T21" s="908">
        <f t="shared" si="3"/>
        <v>3</v>
      </c>
      <c r="U21" s="643"/>
      <c r="V21" s="596"/>
      <c r="W21" s="596"/>
      <c r="X21" s="599"/>
      <c r="Y21" s="588">
        <f t="shared" si="7"/>
        <v>46423</v>
      </c>
      <c r="Z21" s="640">
        <f t="shared" si="4"/>
        <v>6</v>
      </c>
      <c r="AA21" s="644"/>
      <c r="AB21" s="596"/>
      <c r="AC21" s="596"/>
      <c r="AD21" s="599"/>
      <c r="AE21" s="592">
        <f t="shared" si="8"/>
        <v>46451</v>
      </c>
      <c r="AF21" s="640">
        <f t="shared" si="5"/>
        <v>6</v>
      </c>
      <c r="AG21" s="644"/>
      <c r="AH21" s="596"/>
      <c r="AI21" s="596"/>
      <c r="AJ21" s="599"/>
      <c r="AL21" s="587" t="str">
        <f>IF(AND(DATE(YEAR($A$17),MONTH($A$17)+4,DAY($A$17))&lt;$C$3,OR($AA$55&lt;$AR$4,$AA$49&lt;$AR$7)=TRUE),"月5不","")</f>
        <v/>
      </c>
      <c r="AO21" s="680"/>
      <c r="AP21" s="681"/>
    </row>
    <row r="22" spans="1:42" s="392" customFormat="1" ht="27" customHeight="1" thickBot="1">
      <c r="A22" s="635">
        <f t="shared" si="9"/>
        <v>46301</v>
      </c>
      <c r="B22" s="639">
        <f t="shared" si="0"/>
        <v>3</v>
      </c>
      <c r="C22" s="643"/>
      <c r="D22" s="596"/>
      <c r="E22" s="596"/>
      <c r="F22" s="599"/>
      <c r="G22" s="588">
        <f t="shared" si="10"/>
        <v>46332</v>
      </c>
      <c r="H22" s="640">
        <f t="shared" si="1"/>
        <v>6</v>
      </c>
      <c r="I22" s="644"/>
      <c r="J22" s="596"/>
      <c r="K22" s="596"/>
      <c r="L22" s="599"/>
      <c r="M22" s="592">
        <f t="shared" si="6"/>
        <v>46362</v>
      </c>
      <c r="N22" s="640">
        <f t="shared" si="2"/>
        <v>1</v>
      </c>
      <c r="O22" s="644"/>
      <c r="P22" s="596"/>
      <c r="Q22" s="596"/>
      <c r="R22" s="599"/>
      <c r="S22" s="907">
        <f t="shared" si="11"/>
        <v>46393</v>
      </c>
      <c r="T22" s="908">
        <f t="shared" si="3"/>
        <v>4</v>
      </c>
      <c r="U22" s="643"/>
      <c r="V22" s="596"/>
      <c r="W22" s="596"/>
      <c r="X22" s="599"/>
      <c r="Y22" s="588">
        <f t="shared" si="7"/>
        <v>46424</v>
      </c>
      <c r="Z22" s="640">
        <f t="shared" si="4"/>
        <v>7</v>
      </c>
      <c r="AA22" s="644"/>
      <c r="AB22" s="596"/>
      <c r="AC22" s="596"/>
      <c r="AD22" s="599"/>
      <c r="AE22" s="592">
        <f t="shared" si="8"/>
        <v>46452</v>
      </c>
      <c r="AF22" s="640">
        <f t="shared" si="5"/>
        <v>7</v>
      </c>
      <c r="AG22" s="644"/>
      <c r="AH22" s="596"/>
      <c r="AI22" s="596"/>
      <c r="AJ22" s="599"/>
      <c r="AL22" s="590" t="str">
        <f>IF(AND(DATE(YEAR($A$17),MONTH($A$17)+5,DAY($A$17))&lt;$C$3,OR($AG$55&lt;$AR$4,$AG$49&lt;$AR$7)=TRUE),"月6不","")</f>
        <v/>
      </c>
      <c r="AO22" s="680"/>
      <c r="AP22" s="681"/>
    </row>
    <row r="23" spans="1:42" s="392" customFormat="1" ht="27" customHeight="1" thickBot="1">
      <c r="A23" s="635">
        <f t="shared" si="9"/>
        <v>46302</v>
      </c>
      <c r="B23" s="639">
        <f t="shared" si="0"/>
        <v>4</v>
      </c>
      <c r="C23" s="644"/>
      <c r="D23" s="596"/>
      <c r="E23" s="596"/>
      <c r="F23" s="599"/>
      <c r="G23" s="588">
        <f t="shared" si="10"/>
        <v>46333</v>
      </c>
      <c r="H23" s="640">
        <f t="shared" si="1"/>
        <v>7</v>
      </c>
      <c r="I23" s="644"/>
      <c r="J23" s="596"/>
      <c r="K23" s="596"/>
      <c r="L23" s="599"/>
      <c r="M23" s="592">
        <f t="shared" si="6"/>
        <v>46363</v>
      </c>
      <c r="N23" s="640">
        <f t="shared" si="2"/>
        <v>2</v>
      </c>
      <c r="O23" s="644"/>
      <c r="P23" s="596"/>
      <c r="Q23" s="596"/>
      <c r="R23" s="599"/>
      <c r="S23" s="907">
        <f t="shared" si="11"/>
        <v>46394</v>
      </c>
      <c r="T23" s="908">
        <f t="shared" si="3"/>
        <v>5</v>
      </c>
      <c r="U23" s="643"/>
      <c r="V23" s="596"/>
      <c r="W23" s="596"/>
      <c r="X23" s="599"/>
      <c r="Y23" s="588">
        <f t="shared" si="7"/>
        <v>46425</v>
      </c>
      <c r="Z23" s="640">
        <f t="shared" si="4"/>
        <v>1</v>
      </c>
      <c r="AA23" s="644"/>
      <c r="AB23" s="596"/>
      <c r="AC23" s="596"/>
      <c r="AD23" s="599"/>
      <c r="AE23" s="592">
        <f t="shared" si="8"/>
        <v>46453</v>
      </c>
      <c r="AF23" s="640">
        <f t="shared" si="5"/>
        <v>1</v>
      </c>
      <c r="AG23" s="644"/>
      <c r="AH23" s="596"/>
      <c r="AI23" s="596"/>
      <c r="AJ23" s="599"/>
      <c r="AL23" s="587" t="str">
        <f>IF($C$55&gt;$AT$4,"月1超","")</f>
        <v/>
      </c>
      <c r="AO23" s="680"/>
      <c r="AP23" s="681"/>
    </row>
    <row r="24" spans="1:42" s="392" customFormat="1" ht="27" customHeight="1" thickBot="1">
      <c r="A24" s="635">
        <f t="shared" si="9"/>
        <v>46303</v>
      </c>
      <c r="B24" s="639">
        <f t="shared" si="0"/>
        <v>5</v>
      </c>
      <c r="C24" s="643"/>
      <c r="D24" s="596"/>
      <c r="E24" s="596"/>
      <c r="F24" s="599"/>
      <c r="G24" s="592">
        <f t="shared" si="10"/>
        <v>46334</v>
      </c>
      <c r="H24" s="639">
        <f t="shared" si="1"/>
        <v>1</v>
      </c>
      <c r="I24" s="643"/>
      <c r="J24" s="596"/>
      <c r="K24" s="596"/>
      <c r="L24" s="599"/>
      <c r="M24" s="592">
        <f t="shared" si="6"/>
        <v>46364</v>
      </c>
      <c r="N24" s="640">
        <f t="shared" si="2"/>
        <v>3</v>
      </c>
      <c r="O24" s="644"/>
      <c r="P24" s="596"/>
      <c r="Q24" s="596"/>
      <c r="R24" s="599"/>
      <c r="S24" s="907">
        <f t="shared" si="11"/>
        <v>46395</v>
      </c>
      <c r="T24" s="908">
        <f t="shared" si="3"/>
        <v>6</v>
      </c>
      <c r="U24" s="644"/>
      <c r="V24" s="596"/>
      <c r="W24" s="596"/>
      <c r="X24" s="599"/>
      <c r="Y24" s="592">
        <f t="shared" si="7"/>
        <v>46426</v>
      </c>
      <c r="Z24" s="639">
        <f t="shared" si="4"/>
        <v>2</v>
      </c>
      <c r="AA24" s="643"/>
      <c r="AB24" s="596"/>
      <c r="AC24" s="596"/>
      <c r="AD24" s="599"/>
      <c r="AE24" s="592">
        <f t="shared" si="8"/>
        <v>46454</v>
      </c>
      <c r="AF24" s="640">
        <f t="shared" si="5"/>
        <v>2</v>
      </c>
      <c r="AG24" s="644"/>
      <c r="AH24" s="596"/>
      <c r="AI24" s="596"/>
      <c r="AJ24" s="599"/>
      <c r="AL24" s="587" t="str">
        <f>IF($I$55&gt;$AT$4,"月2超","")</f>
        <v/>
      </c>
      <c r="AO24" s="680"/>
      <c r="AP24" s="681"/>
    </row>
    <row r="25" spans="1:42" s="392" customFormat="1" ht="27" customHeight="1" thickBot="1">
      <c r="A25" s="635">
        <f t="shared" si="9"/>
        <v>46304</v>
      </c>
      <c r="B25" s="639">
        <f t="shared" si="0"/>
        <v>6</v>
      </c>
      <c r="C25" s="643"/>
      <c r="D25" s="596"/>
      <c r="E25" s="596"/>
      <c r="F25" s="599"/>
      <c r="G25" s="588">
        <f t="shared" si="10"/>
        <v>46335</v>
      </c>
      <c r="H25" s="640">
        <f t="shared" si="1"/>
        <v>2</v>
      </c>
      <c r="I25" s="642"/>
      <c r="J25" s="595"/>
      <c r="K25" s="595"/>
      <c r="L25" s="600"/>
      <c r="M25" s="592">
        <f t="shared" si="6"/>
        <v>46365</v>
      </c>
      <c r="N25" s="639">
        <f t="shared" si="2"/>
        <v>4</v>
      </c>
      <c r="O25" s="644"/>
      <c r="P25" s="596"/>
      <c r="Q25" s="596"/>
      <c r="R25" s="599"/>
      <c r="S25" s="907">
        <f t="shared" si="11"/>
        <v>46396</v>
      </c>
      <c r="T25" s="908">
        <f t="shared" si="3"/>
        <v>7</v>
      </c>
      <c r="U25" s="643"/>
      <c r="V25" s="596"/>
      <c r="W25" s="596"/>
      <c r="X25" s="599"/>
      <c r="Y25" s="588">
        <f t="shared" si="7"/>
        <v>46427</v>
      </c>
      <c r="Z25" s="640">
        <f t="shared" si="4"/>
        <v>3</v>
      </c>
      <c r="AA25" s="642"/>
      <c r="AB25" s="595"/>
      <c r="AC25" s="595"/>
      <c r="AD25" s="600"/>
      <c r="AE25" s="592">
        <f t="shared" si="8"/>
        <v>46455</v>
      </c>
      <c r="AF25" s="639">
        <f t="shared" si="5"/>
        <v>3</v>
      </c>
      <c r="AG25" s="644"/>
      <c r="AH25" s="596"/>
      <c r="AI25" s="596"/>
      <c r="AJ25" s="599"/>
      <c r="AL25" s="587" t="str">
        <f>IF($O$55&gt;$AT$4,"月3超","")</f>
        <v/>
      </c>
      <c r="AO25" s="680"/>
      <c r="AP25" s="681"/>
    </row>
    <row r="26" spans="1:42" s="392" customFormat="1" ht="27" customHeight="1" thickBot="1">
      <c r="A26" s="635">
        <f t="shared" si="9"/>
        <v>46305</v>
      </c>
      <c r="B26" s="639">
        <f t="shared" si="0"/>
        <v>7</v>
      </c>
      <c r="C26" s="643"/>
      <c r="D26" s="596"/>
      <c r="E26" s="596"/>
      <c r="F26" s="599"/>
      <c r="G26" s="588">
        <f t="shared" si="10"/>
        <v>46336</v>
      </c>
      <c r="H26" s="640">
        <f t="shared" si="1"/>
        <v>3</v>
      </c>
      <c r="I26" s="644"/>
      <c r="J26" s="596"/>
      <c r="K26" s="596"/>
      <c r="L26" s="599"/>
      <c r="M26" s="588">
        <f t="shared" si="6"/>
        <v>46366</v>
      </c>
      <c r="N26" s="640">
        <f t="shared" si="2"/>
        <v>5</v>
      </c>
      <c r="O26" s="642"/>
      <c r="P26" s="595"/>
      <c r="Q26" s="595"/>
      <c r="R26" s="600"/>
      <c r="S26" s="907">
        <f t="shared" si="11"/>
        <v>46397</v>
      </c>
      <c r="T26" s="908">
        <f t="shared" si="3"/>
        <v>1</v>
      </c>
      <c r="U26" s="643"/>
      <c r="V26" s="596"/>
      <c r="W26" s="596"/>
      <c r="X26" s="599"/>
      <c r="Y26" s="588">
        <f t="shared" si="7"/>
        <v>46428</v>
      </c>
      <c r="Z26" s="640">
        <f t="shared" si="4"/>
        <v>4</v>
      </c>
      <c r="AA26" s="644"/>
      <c r="AB26" s="596"/>
      <c r="AC26" s="596"/>
      <c r="AD26" s="599"/>
      <c r="AE26" s="588">
        <f t="shared" si="8"/>
        <v>46456</v>
      </c>
      <c r="AF26" s="640">
        <f t="shared" si="5"/>
        <v>4</v>
      </c>
      <c r="AG26" s="642"/>
      <c r="AH26" s="595"/>
      <c r="AI26" s="595"/>
      <c r="AJ26" s="600"/>
      <c r="AL26" s="587" t="str">
        <f>IF($U$55&gt;$AT$4,"月4超","")</f>
        <v/>
      </c>
      <c r="AO26" s="680"/>
      <c r="AP26" s="681"/>
    </row>
    <row r="27" spans="1:42" s="392" customFormat="1" ht="27" customHeight="1" thickBot="1">
      <c r="A27" s="636">
        <f t="shared" si="9"/>
        <v>46306</v>
      </c>
      <c r="B27" s="640">
        <f t="shared" si="0"/>
        <v>1</v>
      </c>
      <c r="C27" s="645"/>
      <c r="D27" s="595"/>
      <c r="E27" s="595"/>
      <c r="F27" s="600"/>
      <c r="G27" s="588">
        <f t="shared" si="10"/>
        <v>46337</v>
      </c>
      <c r="H27" s="640">
        <f t="shared" si="1"/>
        <v>4</v>
      </c>
      <c r="I27" s="644"/>
      <c r="J27" s="596"/>
      <c r="K27" s="596"/>
      <c r="L27" s="599"/>
      <c r="M27" s="588">
        <f t="shared" si="6"/>
        <v>46367</v>
      </c>
      <c r="N27" s="640">
        <f t="shared" si="2"/>
        <v>6</v>
      </c>
      <c r="O27" s="642"/>
      <c r="P27" s="595"/>
      <c r="Q27" s="595"/>
      <c r="R27" s="600"/>
      <c r="S27" s="909">
        <f t="shared" si="11"/>
        <v>46398</v>
      </c>
      <c r="T27" s="910">
        <f t="shared" si="3"/>
        <v>2</v>
      </c>
      <c r="U27" s="645"/>
      <c r="V27" s="595"/>
      <c r="W27" s="595"/>
      <c r="X27" s="600"/>
      <c r="Y27" s="588">
        <f t="shared" si="7"/>
        <v>46429</v>
      </c>
      <c r="Z27" s="640">
        <f t="shared" si="4"/>
        <v>5</v>
      </c>
      <c r="AA27" s="644"/>
      <c r="AB27" s="596"/>
      <c r="AC27" s="596"/>
      <c r="AD27" s="599"/>
      <c r="AE27" s="588">
        <f t="shared" si="8"/>
        <v>46457</v>
      </c>
      <c r="AF27" s="640">
        <f t="shared" si="5"/>
        <v>5</v>
      </c>
      <c r="AG27" s="642"/>
      <c r="AH27" s="595"/>
      <c r="AI27" s="595"/>
      <c r="AJ27" s="600"/>
      <c r="AL27" s="587" t="str">
        <f>IF($AA$55&gt;$AT$4,"月5超","")</f>
        <v/>
      </c>
      <c r="AO27" s="680"/>
      <c r="AP27" s="681"/>
    </row>
    <row r="28" spans="1:42" s="392" customFormat="1" ht="27" customHeight="1" thickBot="1">
      <c r="A28" s="635">
        <f t="shared" si="9"/>
        <v>46307</v>
      </c>
      <c r="B28" s="639">
        <f t="shared" si="0"/>
        <v>2</v>
      </c>
      <c r="C28" s="642"/>
      <c r="D28" s="595"/>
      <c r="E28" s="595"/>
      <c r="F28" s="600"/>
      <c r="G28" s="588">
        <f t="shared" si="10"/>
        <v>46338</v>
      </c>
      <c r="H28" s="640">
        <f t="shared" si="1"/>
        <v>5</v>
      </c>
      <c r="I28" s="644"/>
      <c r="J28" s="596"/>
      <c r="K28" s="596"/>
      <c r="L28" s="599"/>
      <c r="M28" s="592">
        <f t="shared" si="6"/>
        <v>46368</v>
      </c>
      <c r="N28" s="640">
        <f t="shared" si="2"/>
        <v>7</v>
      </c>
      <c r="O28" s="642"/>
      <c r="P28" s="596"/>
      <c r="Q28" s="596"/>
      <c r="R28" s="599"/>
      <c r="S28" s="907">
        <f t="shared" si="11"/>
        <v>46399</v>
      </c>
      <c r="T28" s="908">
        <f t="shared" si="3"/>
        <v>3</v>
      </c>
      <c r="U28" s="642"/>
      <c r="V28" s="595"/>
      <c r="W28" s="595"/>
      <c r="X28" s="600"/>
      <c r="Y28" s="588">
        <f t="shared" si="7"/>
        <v>46430</v>
      </c>
      <c r="Z28" s="640">
        <f t="shared" si="4"/>
        <v>6</v>
      </c>
      <c r="AA28" s="644"/>
      <c r="AB28" s="596"/>
      <c r="AC28" s="596"/>
      <c r="AD28" s="599"/>
      <c r="AE28" s="592">
        <f t="shared" si="8"/>
        <v>46458</v>
      </c>
      <c r="AF28" s="640">
        <f t="shared" si="5"/>
        <v>6</v>
      </c>
      <c r="AG28" s="644"/>
      <c r="AH28" s="596"/>
      <c r="AI28" s="596"/>
      <c r="AJ28" s="599"/>
      <c r="AL28" s="590" t="str">
        <f>IF($AG$55&gt;$AT$4,"月6超","")</f>
        <v/>
      </c>
      <c r="AO28" s="680"/>
      <c r="AP28" s="681"/>
    </row>
    <row r="29" spans="1:42" s="392" customFormat="1" ht="27" customHeight="1" thickBot="1">
      <c r="A29" s="635">
        <f t="shared" si="9"/>
        <v>46308</v>
      </c>
      <c r="B29" s="639">
        <f t="shared" si="0"/>
        <v>3</v>
      </c>
      <c r="C29" s="643"/>
      <c r="D29" s="596"/>
      <c r="E29" s="596"/>
      <c r="F29" s="599"/>
      <c r="G29" s="588">
        <f t="shared" si="10"/>
        <v>46339</v>
      </c>
      <c r="H29" s="640">
        <f t="shared" si="1"/>
        <v>6</v>
      </c>
      <c r="I29" s="644"/>
      <c r="J29" s="596"/>
      <c r="K29" s="596"/>
      <c r="L29" s="599"/>
      <c r="M29" s="592">
        <f t="shared" si="6"/>
        <v>46369</v>
      </c>
      <c r="N29" s="640">
        <f t="shared" si="2"/>
        <v>1</v>
      </c>
      <c r="O29" s="644"/>
      <c r="P29" s="596"/>
      <c r="Q29" s="596"/>
      <c r="R29" s="599"/>
      <c r="S29" s="907">
        <f t="shared" si="11"/>
        <v>46400</v>
      </c>
      <c r="T29" s="908">
        <f t="shared" si="3"/>
        <v>4</v>
      </c>
      <c r="U29" s="643"/>
      <c r="V29" s="596"/>
      <c r="W29" s="596"/>
      <c r="X29" s="599"/>
      <c r="Y29" s="588">
        <f t="shared" si="7"/>
        <v>46431</v>
      </c>
      <c r="Z29" s="640">
        <f t="shared" si="4"/>
        <v>7</v>
      </c>
      <c r="AA29" s="644"/>
      <c r="AB29" s="596"/>
      <c r="AC29" s="596"/>
      <c r="AD29" s="599"/>
      <c r="AE29" s="592">
        <f t="shared" si="8"/>
        <v>46459</v>
      </c>
      <c r="AF29" s="640">
        <f t="shared" si="5"/>
        <v>7</v>
      </c>
      <c r="AG29" s="644"/>
      <c r="AH29" s="596"/>
      <c r="AI29" s="596"/>
      <c r="AJ29" s="599"/>
      <c r="AL29" s="591"/>
      <c r="AO29" s="680"/>
      <c r="AP29" s="681"/>
    </row>
    <row r="30" spans="1:42" s="392" customFormat="1" ht="27" customHeight="1" thickBot="1">
      <c r="A30" s="635">
        <f t="shared" si="9"/>
        <v>46309</v>
      </c>
      <c r="B30" s="639">
        <f t="shared" si="0"/>
        <v>4</v>
      </c>
      <c r="C30" s="643"/>
      <c r="D30" s="596"/>
      <c r="E30" s="596"/>
      <c r="F30" s="599"/>
      <c r="G30" s="588">
        <f t="shared" si="10"/>
        <v>46340</v>
      </c>
      <c r="H30" s="640">
        <f t="shared" si="1"/>
        <v>7</v>
      </c>
      <c r="I30" s="644"/>
      <c r="J30" s="596"/>
      <c r="K30" s="596"/>
      <c r="L30" s="599"/>
      <c r="M30" s="592">
        <f t="shared" si="6"/>
        <v>46370</v>
      </c>
      <c r="N30" s="640">
        <f t="shared" si="2"/>
        <v>2</v>
      </c>
      <c r="O30" s="644"/>
      <c r="P30" s="596"/>
      <c r="Q30" s="596"/>
      <c r="R30" s="599"/>
      <c r="S30" s="907">
        <f t="shared" si="11"/>
        <v>46401</v>
      </c>
      <c r="T30" s="908">
        <f t="shared" si="3"/>
        <v>5</v>
      </c>
      <c r="U30" s="643"/>
      <c r="V30" s="596"/>
      <c r="W30" s="596"/>
      <c r="X30" s="599"/>
      <c r="Y30" s="588">
        <f t="shared" si="7"/>
        <v>46432</v>
      </c>
      <c r="Z30" s="640">
        <f t="shared" si="4"/>
        <v>1</v>
      </c>
      <c r="AA30" s="644"/>
      <c r="AB30" s="596"/>
      <c r="AC30" s="596"/>
      <c r="AD30" s="599"/>
      <c r="AE30" s="592">
        <f t="shared" si="8"/>
        <v>46460</v>
      </c>
      <c r="AF30" s="640">
        <f t="shared" si="5"/>
        <v>1</v>
      </c>
      <c r="AG30" s="644"/>
      <c r="AH30" s="596"/>
      <c r="AI30" s="596"/>
      <c r="AJ30" s="599"/>
      <c r="AL30" s="590" t="str">
        <f>IF(J8&lt;&gt;M8,"総不一","")</f>
        <v/>
      </c>
      <c r="AO30" s="680"/>
      <c r="AP30" s="681"/>
    </row>
    <row r="31" spans="1:42" s="392" customFormat="1" ht="27" customHeight="1" thickBot="1">
      <c r="A31" s="635">
        <f t="shared" si="9"/>
        <v>46310</v>
      </c>
      <c r="B31" s="639">
        <f t="shared" si="0"/>
        <v>5</v>
      </c>
      <c r="C31" s="643"/>
      <c r="D31" s="596"/>
      <c r="E31" s="596"/>
      <c r="F31" s="599"/>
      <c r="G31" s="588">
        <f t="shared" si="10"/>
        <v>46341</v>
      </c>
      <c r="H31" s="640">
        <f t="shared" si="1"/>
        <v>1</v>
      </c>
      <c r="I31" s="644"/>
      <c r="J31" s="596"/>
      <c r="K31" s="596"/>
      <c r="L31" s="599"/>
      <c r="M31" s="592">
        <f t="shared" si="6"/>
        <v>46371</v>
      </c>
      <c r="N31" s="640">
        <f t="shared" si="2"/>
        <v>3</v>
      </c>
      <c r="O31" s="642"/>
      <c r="P31" s="596"/>
      <c r="Q31" s="596"/>
      <c r="R31" s="599"/>
      <c r="S31" s="907">
        <f t="shared" si="11"/>
        <v>46402</v>
      </c>
      <c r="T31" s="908">
        <f t="shared" si="3"/>
        <v>6</v>
      </c>
      <c r="U31" s="643"/>
      <c r="V31" s="596"/>
      <c r="W31" s="596"/>
      <c r="X31" s="599"/>
      <c r="Y31" s="588">
        <f t="shared" si="7"/>
        <v>46433</v>
      </c>
      <c r="Z31" s="640">
        <f t="shared" si="4"/>
        <v>2</v>
      </c>
      <c r="AA31" s="644"/>
      <c r="AB31" s="596"/>
      <c r="AC31" s="596"/>
      <c r="AD31" s="599"/>
      <c r="AE31" s="592">
        <f t="shared" si="8"/>
        <v>46461</v>
      </c>
      <c r="AF31" s="640">
        <f t="shared" si="5"/>
        <v>2</v>
      </c>
      <c r="AG31" s="644"/>
      <c r="AH31" s="596"/>
      <c r="AI31" s="596"/>
      <c r="AJ31" s="599"/>
      <c r="AL31" s="590" t="str">
        <f>IF(J9&lt;&gt;M9,"学不一","")</f>
        <v/>
      </c>
      <c r="AO31" s="680"/>
      <c r="AP31" s="681"/>
    </row>
    <row r="32" spans="1:42" s="392" customFormat="1" ht="27" customHeight="1" thickBot="1">
      <c r="A32" s="635">
        <f t="shared" si="9"/>
        <v>46311</v>
      </c>
      <c r="B32" s="639">
        <f t="shared" si="0"/>
        <v>6</v>
      </c>
      <c r="C32" s="643"/>
      <c r="D32" s="596"/>
      <c r="E32" s="596"/>
      <c r="F32" s="599"/>
      <c r="G32" s="588">
        <f t="shared" si="10"/>
        <v>46342</v>
      </c>
      <c r="H32" s="640">
        <f t="shared" si="1"/>
        <v>2</v>
      </c>
      <c r="I32" s="644"/>
      <c r="J32" s="596"/>
      <c r="K32" s="596"/>
      <c r="L32" s="599"/>
      <c r="M32" s="592">
        <f t="shared" si="6"/>
        <v>46372</v>
      </c>
      <c r="N32" s="640">
        <f t="shared" si="2"/>
        <v>4</v>
      </c>
      <c r="O32" s="642"/>
      <c r="P32" s="596"/>
      <c r="Q32" s="596"/>
      <c r="R32" s="599"/>
      <c r="S32" s="907">
        <f t="shared" si="11"/>
        <v>46403</v>
      </c>
      <c r="T32" s="908">
        <f t="shared" si="3"/>
        <v>7</v>
      </c>
      <c r="U32" s="643"/>
      <c r="V32" s="596"/>
      <c r="W32" s="596"/>
      <c r="X32" s="599"/>
      <c r="Y32" s="588">
        <f t="shared" si="7"/>
        <v>46434</v>
      </c>
      <c r="Z32" s="640">
        <f t="shared" si="4"/>
        <v>3</v>
      </c>
      <c r="AA32" s="644"/>
      <c r="AB32" s="596"/>
      <c r="AC32" s="596"/>
      <c r="AD32" s="599"/>
      <c r="AE32" s="592">
        <f t="shared" si="8"/>
        <v>46462</v>
      </c>
      <c r="AF32" s="640">
        <f t="shared" si="5"/>
        <v>3</v>
      </c>
      <c r="AG32" s="644"/>
      <c r="AH32" s="596"/>
      <c r="AI32" s="596"/>
      <c r="AJ32" s="599"/>
      <c r="AL32" s="590" t="str">
        <f>IF(J10&lt;&gt;M10,"実不一","")</f>
        <v/>
      </c>
      <c r="AO32" s="680"/>
      <c r="AP32" s="681"/>
    </row>
    <row r="33" spans="1:42" s="392" customFormat="1" ht="27" customHeight="1" thickBot="1">
      <c r="A33" s="635">
        <f t="shared" si="9"/>
        <v>46312</v>
      </c>
      <c r="B33" s="639">
        <f t="shared" si="0"/>
        <v>7</v>
      </c>
      <c r="C33" s="643"/>
      <c r="D33" s="596"/>
      <c r="E33" s="596"/>
      <c r="F33" s="599"/>
      <c r="G33" s="588">
        <f t="shared" si="10"/>
        <v>46343</v>
      </c>
      <c r="H33" s="640">
        <f t="shared" si="1"/>
        <v>3</v>
      </c>
      <c r="I33" s="644"/>
      <c r="J33" s="596"/>
      <c r="K33" s="596"/>
      <c r="L33" s="599"/>
      <c r="M33" s="592">
        <f t="shared" si="6"/>
        <v>46373</v>
      </c>
      <c r="N33" s="640">
        <f t="shared" si="2"/>
        <v>5</v>
      </c>
      <c r="O33" s="644"/>
      <c r="P33" s="596"/>
      <c r="Q33" s="596"/>
      <c r="R33" s="599"/>
      <c r="S33" s="907">
        <f t="shared" si="11"/>
        <v>46404</v>
      </c>
      <c r="T33" s="908">
        <f t="shared" si="3"/>
        <v>1</v>
      </c>
      <c r="U33" s="643"/>
      <c r="V33" s="596"/>
      <c r="W33" s="596"/>
      <c r="X33" s="599"/>
      <c r="Y33" s="588">
        <f t="shared" si="7"/>
        <v>46435</v>
      </c>
      <c r="Z33" s="640">
        <f t="shared" si="4"/>
        <v>4</v>
      </c>
      <c r="AA33" s="644"/>
      <c r="AB33" s="596"/>
      <c r="AC33" s="596"/>
      <c r="AD33" s="599"/>
      <c r="AE33" s="592">
        <f t="shared" si="8"/>
        <v>46463</v>
      </c>
      <c r="AF33" s="640">
        <f t="shared" si="5"/>
        <v>4</v>
      </c>
      <c r="AG33" s="644"/>
      <c r="AH33" s="596"/>
      <c r="AI33" s="596"/>
      <c r="AJ33" s="599"/>
      <c r="AL33" s="590" t="str">
        <f>IF(J11&lt;&gt;M11,"就不一","")</f>
        <v/>
      </c>
      <c r="AO33" s="680"/>
      <c r="AP33" s="681"/>
    </row>
    <row r="34" spans="1:42" s="392" customFormat="1" ht="27" customHeight="1" thickBot="1">
      <c r="A34" s="635">
        <f t="shared" si="9"/>
        <v>46313</v>
      </c>
      <c r="B34" s="639">
        <f t="shared" si="0"/>
        <v>1</v>
      </c>
      <c r="C34" s="643"/>
      <c r="D34" s="596"/>
      <c r="E34" s="596"/>
      <c r="F34" s="599"/>
      <c r="G34" s="588">
        <f t="shared" si="10"/>
        <v>46344</v>
      </c>
      <c r="H34" s="640">
        <f t="shared" si="1"/>
        <v>4</v>
      </c>
      <c r="I34" s="644"/>
      <c r="J34" s="596"/>
      <c r="K34" s="596"/>
      <c r="L34" s="599"/>
      <c r="M34" s="592">
        <f t="shared" si="6"/>
        <v>46374</v>
      </c>
      <c r="N34" s="639">
        <f t="shared" si="2"/>
        <v>6</v>
      </c>
      <c r="O34" s="642"/>
      <c r="P34" s="596"/>
      <c r="Q34" s="596"/>
      <c r="R34" s="599"/>
      <c r="S34" s="907">
        <f t="shared" si="11"/>
        <v>46405</v>
      </c>
      <c r="T34" s="908">
        <f t="shared" si="3"/>
        <v>2</v>
      </c>
      <c r="U34" s="643"/>
      <c r="V34" s="596"/>
      <c r="W34" s="596"/>
      <c r="X34" s="599"/>
      <c r="Y34" s="588">
        <f t="shared" si="7"/>
        <v>46436</v>
      </c>
      <c r="Z34" s="640">
        <f t="shared" si="4"/>
        <v>5</v>
      </c>
      <c r="AA34" s="644"/>
      <c r="AB34" s="596"/>
      <c r="AC34" s="596"/>
      <c r="AD34" s="599"/>
      <c r="AE34" s="592">
        <f t="shared" si="8"/>
        <v>46464</v>
      </c>
      <c r="AF34" s="639">
        <f t="shared" si="5"/>
        <v>5</v>
      </c>
      <c r="AG34" s="643"/>
      <c r="AH34" s="596"/>
      <c r="AI34" s="596"/>
      <c r="AJ34" s="599"/>
      <c r="AL34" s="591"/>
      <c r="AO34" s="680"/>
      <c r="AP34" s="681"/>
    </row>
    <row r="35" spans="1:42" s="392" customFormat="1" ht="27" customHeight="1" thickBot="1">
      <c r="A35" s="635">
        <f t="shared" si="9"/>
        <v>46314</v>
      </c>
      <c r="B35" s="639">
        <f t="shared" si="0"/>
        <v>2</v>
      </c>
      <c r="C35" s="642"/>
      <c r="D35" s="595"/>
      <c r="E35" s="595"/>
      <c r="F35" s="600"/>
      <c r="G35" s="588">
        <f t="shared" si="10"/>
        <v>46345</v>
      </c>
      <c r="H35" s="640">
        <f t="shared" si="1"/>
        <v>5</v>
      </c>
      <c r="I35" s="642"/>
      <c r="J35" s="595"/>
      <c r="K35" s="595"/>
      <c r="L35" s="600"/>
      <c r="M35" s="592">
        <f t="shared" si="6"/>
        <v>46375</v>
      </c>
      <c r="N35" s="640">
        <f t="shared" si="2"/>
        <v>7</v>
      </c>
      <c r="O35" s="642"/>
      <c r="P35" s="596"/>
      <c r="Q35" s="596"/>
      <c r="R35" s="599"/>
      <c r="S35" s="907">
        <f t="shared" si="11"/>
        <v>46406</v>
      </c>
      <c r="T35" s="908">
        <f t="shared" si="3"/>
        <v>3</v>
      </c>
      <c r="U35" s="642"/>
      <c r="V35" s="595"/>
      <c r="W35" s="595"/>
      <c r="X35" s="600"/>
      <c r="Y35" s="588">
        <f t="shared" si="7"/>
        <v>46437</v>
      </c>
      <c r="Z35" s="640">
        <f t="shared" si="4"/>
        <v>6</v>
      </c>
      <c r="AA35" s="642"/>
      <c r="AB35" s="595"/>
      <c r="AC35" s="595"/>
      <c r="AD35" s="600"/>
      <c r="AE35" s="592">
        <f t="shared" si="8"/>
        <v>46465</v>
      </c>
      <c r="AF35" s="640">
        <f t="shared" si="5"/>
        <v>6</v>
      </c>
      <c r="AG35" s="644"/>
      <c r="AH35" s="596"/>
      <c r="AI35" s="596"/>
      <c r="AJ35" s="599"/>
      <c r="AL35" s="590" t="str">
        <f>IF(($M$9+$M$10)&lt;$AR$3,"実訓不","")</f>
        <v>実訓不</v>
      </c>
      <c r="AO35" s="680"/>
      <c r="AP35" s="681"/>
    </row>
    <row r="36" spans="1:42" s="392" customFormat="1" ht="27" customHeight="1" thickBot="1">
      <c r="A36" s="635">
        <f t="shared" si="9"/>
        <v>46315</v>
      </c>
      <c r="B36" s="639">
        <f t="shared" si="0"/>
        <v>3</v>
      </c>
      <c r="C36" s="643"/>
      <c r="D36" s="596"/>
      <c r="E36" s="596"/>
      <c r="F36" s="599"/>
      <c r="G36" s="592">
        <f t="shared" si="10"/>
        <v>46346</v>
      </c>
      <c r="H36" s="639">
        <f t="shared" si="1"/>
        <v>6</v>
      </c>
      <c r="I36" s="643"/>
      <c r="J36" s="596"/>
      <c r="K36" s="596"/>
      <c r="L36" s="599"/>
      <c r="M36" s="592">
        <f t="shared" si="6"/>
        <v>46376</v>
      </c>
      <c r="N36" s="640">
        <f t="shared" si="2"/>
        <v>1</v>
      </c>
      <c r="O36" s="644"/>
      <c r="P36" s="596"/>
      <c r="Q36" s="596"/>
      <c r="R36" s="599"/>
      <c r="S36" s="907">
        <f t="shared" si="11"/>
        <v>46407</v>
      </c>
      <c r="T36" s="908">
        <f t="shared" si="3"/>
        <v>4</v>
      </c>
      <c r="U36" s="643"/>
      <c r="V36" s="596"/>
      <c r="W36" s="596"/>
      <c r="X36" s="599"/>
      <c r="Y36" s="592">
        <f t="shared" si="7"/>
        <v>46438</v>
      </c>
      <c r="Z36" s="639">
        <f t="shared" si="4"/>
        <v>7</v>
      </c>
      <c r="AA36" s="643"/>
      <c r="AB36" s="596"/>
      <c r="AC36" s="596"/>
      <c r="AD36" s="599"/>
      <c r="AE36" s="592">
        <f t="shared" si="8"/>
        <v>46466</v>
      </c>
      <c r="AF36" s="640">
        <f t="shared" si="5"/>
        <v>7</v>
      </c>
      <c r="AG36" s="644"/>
      <c r="AH36" s="596"/>
      <c r="AI36" s="596"/>
      <c r="AJ36" s="599"/>
      <c r="AL36" s="590" t="str">
        <f>IF(($M$9+$M$10)&gt;$AT$3,"実訓超","")</f>
        <v/>
      </c>
      <c r="AO36" s="680"/>
      <c r="AP36" s="681"/>
    </row>
    <row r="37" spans="1:42" s="392" customFormat="1" ht="27" customHeight="1" thickBot="1">
      <c r="A37" s="635">
        <f t="shared" si="9"/>
        <v>46316</v>
      </c>
      <c r="B37" s="639">
        <f t="shared" si="0"/>
        <v>4</v>
      </c>
      <c r="C37" s="643"/>
      <c r="D37" s="596"/>
      <c r="E37" s="596"/>
      <c r="F37" s="599"/>
      <c r="G37" s="588">
        <f t="shared" si="10"/>
        <v>46347</v>
      </c>
      <c r="H37" s="640">
        <f t="shared" si="1"/>
        <v>7</v>
      </c>
      <c r="I37" s="642"/>
      <c r="J37" s="595"/>
      <c r="K37" s="595"/>
      <c r="L37" s="600"/>
      <c r="M37" s="592">
        <f t="shared" si="6"/>
        <v>46377</v>
      </c>
      <c r="N37" s="640">
        <f t="shared" si="2"/>
        <v>2</v>
      </c>
      <c r="O37" s="644"/>
      <c r="P37" s="596"/>
      <c r="Q37" s="596"/>
      <c r="R37" s="599"/>
      <c r="S37" s="907">
        <f t="shared" si="11"/>
        <v>46408</v>
      </c>
      <c r="T37" s="908">
        <f t="shared" si="3"/>
        <v>5</v>
      </c>
      <c r="U37" s="643"/>
      <c r="V37" s="596"/>
      <c r="W37" s="596"/>
      <c r="X37" s="599"/>
      <c r="Y37" s="588">
        <f t="shared" si="7"/>
        <v>46439</v>
      </c>
      <c r="Z37" s="640">
        <f t="shared" si="4"/>
        <v>1</v>
      </c>
      <c r="AA37" s="642"/>
      <c r="AB37" s="595"/>
      <c r="AC37" s="595"/>
      <c r="AD37" s="600"/>
      <c r="AE37" s="592">
        <f t="shared" si="8"/>
        <v>46467</v>
      </c>
      <c r="AF37" s="640">
        <f t="shared" si="5"/>
        <v>1</v>
      </c>
      <c r="AG37" s="644"/>
      <c r="AH37" s="596"/>
      <c r="AI37" s="596"/>
      <c r="AJ37" s="599"/>
      <c r="AL37" s="590" t="str">
        <f>IF($M$11&lt;$AR$14,"就支不","")</f>
        <v>就支不</v>
      </c>
      <c r="AO37" s="680"/>
      <c r="AP37" s="681"/>
    </row>
    <row r="38" spans="1:42" s="392" customFormat="1" ht="27" customHeight="1" thickBot="1">
      <c r="A38" s="635">
        <f t="shared" si="9"/>
        <v>46317</v>
      </c>
      <c r="B38" s="639">
        <f t="shared" si="0"/>
        <v>5</v>
      </c>
      <c r="C38" s="643"/>
      <c r="D38" s="596"/>
      <c r="E38" s="596"/>
      <c r="F38" s="599"/>
      <c r="G38" s="588">
        <f t="shared" si="10"/>
        <v>46348</v>
      </c>
      <c r="H38" s="640">
        <f t="shared" si="1"/>
        <v>1</v>
      </c>
      <c r="I38" s="642"/>
      <c r="J38" s="595"/>
      <c r="K38" s="595"/>
      <c r="L38" s="600"/>
      <c r="M38" s="592">
        <f t="shared" si="6"/>
        <v>46378</v>
      </c>
      <c r="N38" s="639">
        <f t="shared" si="2"/>
        <v>3</v>
      </c>
      <c r="O38" s="642"/>
      <c r="P38" s="596"/>
      <c r="Q38" s="596"/>
      <c r="R38" s="599"/>
      <c r="S38" s="907">
        <f t="shared" si="11"/>
        <v>46409</v>
      </c>
      <c r="T38" s="908">
        <f t="shared" si="3"/>
        <v>6</v>
      </c>
      <c r="U38" s="643"/>
      <c r="V38" s="596"/>
      <c r="W38" s="596"/>
      <c r="X38" s="599"/>
      <c r="Y38" s="588">
        <f t="shared" si="7"/>
        <v>46440</v>
      </c>
      <c r="Z38" s="640">
        <f t="shared" si="4"/>
        <v>2</v>
      </c>
      <c r="AA38" s="642"/>
      <c r="AB38" s="595"/>
      <c r="AC38" s="595"/>
      <c r="AD38" s="600"/>
      <c r="AE38" s="592">
        <f t="shared" si="8"/>
        <v>46468</v>
      </c>
      <c r="AF38" s="639">
        <f t="shared" si="5"/>
        <v>2</v>
      </c>
      <c r="AG38" s="644"/>
      <c r="AH38" s="596"/>
      <c r="AI38" s="596"/>
      <c r="AJ38" s="599"/>
      <c r="AL38" s="590" t="str">
        <f>IF($M$11&gt;$AT$14,"就支超","")</f>
        <v/>
      </c>
      <c r="AO38" s="680"/>
      <c r="AP38" s="681"/>
    </row>
    <row r="39" spans="1:42" s="392" customFormat="1" ht="27" customHeight="1">
      <c r="A39" s="635">
        <f t="shared" si="9"/>
        <v>46318</v>
      </c>
      <c r="B39" s="639">
        <f t="shared" si="0"/>
        <v>6</v>
      </c>
      <c r="C39" s="643"/>
      <c r="D39" s="596"/>
      <c r="E39" s="596"/>
      <c r="F39" s="599"/>
      <c r="G39" s="592">
        <f t="shared" si="10"/>
        <v>46349</v>
      </c>
      <c r="H39" s="639">
        <f t="shared" si="1"/>
        <v>2</v>
      </c>
      <c r="I39" s="644"/>
      <c r="J39" s="596"/>
      <c r="K39" s="596"/>
      <c r="L39" s="599"/>
      <c r="M39" s="592">
        <f t="shared" si="6"/>
        <v>46379</v>
      </c>
      <c r="N39" s="639">
        <f t="shared" si="2"/>
        <v>4</v>
      </c>
      <c r="O39" s="642"/>
      <c r="P39" s="596"/>
      <c r="Q39" s="596"/>
      <c r="R39" s="599"/>
      <c r="S39" s="907">
        <f t="shared" si="11"/>
        <v>46410</v>
      </c>
      <c r="T39" s="908">
        <f t="shared" si="3"/>
        <v>7</v>
      </c>
      <c r="U39" s="643"/>
      <c r="V39" s="596"/>
      <c r="W39" s="596"/>
      <c r="X39" s="599"/>
      <c r="Y39" s="592">
        <f t="shared" si="7"/>
        <v>46441</v>
      </c>
      <c r="Z39" s="639">
        <f t="shared" si="4"/>
        <v>3</v>
      </c>
      <c r="AA39" s="644"/>
      <c r="AB39" s="596"/>
      <c r="AC39" s="596"/>
      <c r="AD39" s="599"/>
      <c r="AE39" s="592">
        <f t="shared" si="8"/>
        <v>46469</v>
      </c>
      <c r="AF39" s="639">
        <f t="shared" si="5"/>
        <v>3</v>
      </c>
      <c r="AG39" s="643"/>
      <c r="AH39" s="596"/>
      <c r="AI39" s="596"/>
      <c r="AJ39" s="599"/>
      <c r="AL39" s="591"/>
      <c r="AO39" s="680"/>
      <c r="AP39" s="681"/>
    </row>
    <row r="40" spans="1:42" s="392" customFormat="1" ht="27" customHeight="1">
      <c r="A40" s="635">
        <f t="shared" si="9"/>
        <v>46319</v>
      </c>
      <c r="B40" s="639">
        <f t="shared" si="0"/>
        <v>7</v>
      </c>
      <c r="C40" s="643"/>
      <c r="D40" s="596"/>
      <c r="E40" s="596"/>
      <c r="F40" s="599"/>
      <c r="G40" s="588">
        <f t="shared" si="10"/>
        <v>46350</v>
      </c>
      <c r="H40" s="640">
        <f t="shared" si="1"/>
        <v>3</v>
      </c>
      <c r="I40" s="643"/>
      <c r="J40" s="596"/>
      <c r="K40" s="596"/>
      <c r="L40" s="599"/>
      <c r="M40" s="592">
        <f t="shared" si="6"/>
        <v>46380</v>
      </c>
      <c r="N40" s="639">
        <f t="shared" si="2"/>
        <v>5</v>
      </c>
      <c r="O40" s="642"/>
      <c r="P40" s="596"/>
      <c r="Q40" s="596"/>
      <c r="R40" s="599"/>
      <c r="S40" s="907">
        <f t="shared" si="11"/>
        <v>46411</v>
      </c>
      <c r="T40" s="908">
        <f t="shared" si="3"/>
        <v>1</v>
      </c>
      <c r="U40" s="643"/>
      <c r="V40" s="596"/>
      <c r="W40" s="596"/>
      <c r="X40" s="599"/>
      <c r="Y40" s="588">
        <f t="shared" si="7"/>
        <v>46442</v>
      </c>
      <c r="Z40" s="640">
        <f t="shared" si="4"/>
        <v>4</v>
      </c>
      <c r="AA40" s="644"/>
      <c r="AB40" s="596"/>
      <c r="AC40" s="596"/>
      <c r="AD40" s="599"/>
      <c r="AE40" s="592">
        <f t="shared" si="8"/>
        <v>46470</v>
      </c>
      <c r="AF40" s="639">
        <f t="shared" si="5"/>
        <v>4</v>
      </c>
      <c r="AG40" s="643"/>
      <c r="AH40" s="596"/>
      <c r="AI40" s="596"/>
      <c r="AJ40" s="599"/>
      <c r="AL40" s="591"/>
      <c r="AO40" s="682"/>
      <c r="AP40" s="683"/>
    </row>
    <row r="41" spans="1:42" s="392" customFormat="1" ht="27" customHeight="1">
      <c r="A41" s="635">
        <f t="shared" si="9"/>
        <v>46320</v>
      </c>
      <c r="B41" s="639">
        <f t="shared" si="0"/>
        <v>1</v>
      </c>
      <c r="C41" s="643"/>
      <c r="D41" s="596"/>
      <c r="E41" s="596"/>
      <c r="F41" s="599"/>
      <c r="G41" s="588">
        <f t="shared" si="10"/>
        <v>46351</v>
      </c>
      <c r="H41" s="640">
        <f t="shared" si="1"/>
        <v>4</v>
      </c>
      <c r="I41" s="644"/>
      <c r="J41" s="596"/>
      <c r="K41" s="596"/>
      <c r="L41" s="599"/>
      <c r="M41" s="592">
        <f t="shared" si="6"/>
        <v>46381</v>
      </c>
      <c r="N41" s="639">
        <f t="shared" si="2"/>
        <v>6</v>
      </c>
      <c r="O41" s="643"/>
      <c r="P41" s="596"/>
      <c r="Q41" s="596"/>
      <c r="R41" s="599"/>
      <c r="S41" s="907">
        <f t="shared" si="11"/>
        <v>46412</v>
      </c>
      <c r="T41" s="908">
        <f t="shared" si="3"/>
        <v>2</v>
      </c>
      <c r="U41" s="643"/>
      <c r="V41" s="596"/>
      <c r="W41" s="596"/>
      <c r="X41" s="599"/>
      <c r="Y41" s="588">
        <f t="shared" si="7"/>
        <v>46443</v>
      </c>
      <c r="Z41" s="640">
        <f t="shared" si="4"/>
        <v>5</v>
      </c>
      <c r="AA41" s="644"/>
      <c r="AB41" s="596"/>
      <c r="AC41" s="596"/>
      <c r="AD41" s="599"/>
      <c r="AE41" s="592">
        <f t="shared" si="8"/>
        <v>46471</v>
      </c>
      <c r="AF41" s="639">
        <f t="shared" si="5"/>
        <v>5</v>
      </c>
      <c r="AG41" s="643"/>
      <c r="AH41" s="596"/>
      <c r="AI41" s="596"/>
      <c r="AJ41" s="599"/>
      <c r="AL41" s="591"/>
      <c r="AO41" s="682"/>
      <c r="AP41" s="683"/>
    </row>
    <row r="42" spans="1:42" s="392" customFormat="1" ht="27" customHeight="1">
      <c r="A42" s="635">
        <f t="shared" si="9"/>
        <v>46321</v>
      </c>
      <c r="B42" s="639">
        <f t="shared" si="0"/>
        <v>2</v>
      </c>
      <c r="C42" s="642"/>
      <c r="D42" s="595"/>
      <c r="E42" s="595"/>
      <c r="F42" s="600"/>
      <c r="G42" s="588">
        <f t="shared" si="10"/>
        <v>46352</v>
      </c>
      <c r="H42" s="640">
        <f t="shared" si="1"/>
        <v>5</v>
      </c>
      <c r="I42" s="644"/>
      <c r="J42" s="596"/>
      <c r="K42" s="596"/>
      <c r="L42" s="599"/>
      <c r="M42" s="592">
        <f t="shared" si="6"/>
        <v>46382</v>
      </c>
      <c r="N42" s="639">
        <f t="shared" si="2"/>
        <v>7</v>
      </c>
      <c r="O42" s="643"/>
      <c r="P42" s="596"/>
      <c r="Q42" s="596"/>
      <c r="R42" s="599"/>
      <c r="S42" s="907">
        <f t="shared" si="11"/>
        <v>46413</v>
      </c>
      <c r="T42" s="908">
        <f t="shared" si="3"/>
        <v>3</v>
      </c>
      <c r="U42" s="642"/>
      <c r="V42" s="595"/>
      <c r="W42" s="595"/>
      <c r="X42" s="600"/>
      <c r="Y42" s="588">
        <f t="shared" si="7"/>
        <v>46444</v>
      </c>
      <c r="Z42" s="640">
        <f t="shared" si="4"/>
        <v>6</v>
      </c>
      <c r="AA42" s="644"/>
      <c r="AB42" s="596"/>
      <c r="AC42" s="596"/>
      <c r="AD42" s="599"/>
      <c r="AE42" s="592">
        <f t="shared" si="8"/>
        <v>46472</v>
      </c>
      <c r="AF42" s="639">
        <f t="shared" si="5"/>
        <v>6</v>
      </c>
      <c r="AG42" s="643"/>
      <c r="AH42" s="596"/>
      <c r="AI42" s="596"/>
      <c r="AJ42" s="599"/>
      <c r="AL42" s="591"/>
      <c r="AO42" s="682"/>
      <c r="AP42" s="683"/>
    </row>
    <row r="43" spans="1:42" s="392" customFormat="1" ht="27" customHeight="1">
      <c r="A43" s="635">
        <f t="shared" si="9"/>
        <v>46322</v>
      </c>
      <c r="B43" s="639">
        <f t="shared" si="0"/>
        <v>3</v>
      </c>
      <c r="C43" s="642"/>
      <c r="D43" s="595"/>
      <c r="E43" s="595"/>
      <c r="F43" s="600"/>
      <c r="G43" s="588">
        <f t="shared" si="10"/>
        <v>46353</v>
      </c>
      <c r="H43" s="640">
        <f t="shared" si="1"/>
        <v>6</v>
      </c>
      <c r="I43" s="644"/>
      <c r="J43" s="596"/>
      <c r="K43" s="596"/>
      <c r="L43" s="599"/>
      <c r="M43" s="592">
        <f t="shared" si="6"/>
        <v>46383</v>
      </c>
      <c r="N43" s="639">
        <f>WEEKDAY(M43)</f>
        <v>1</v>
      </c>
      <c r="O43" s="643"/>
      <c r="P43" s="596"/>
      <c r="Q43" s="596"/>
      <c r="R43" s="599"/>
      <c r="S43" s="907">
        <f t="shared" si="11"/>
        <v>46414</v>
      </c>
      <c r="T43" s="908">
        <f t="shared" si="3"/>
        <v>4</v>
      </c>
      <c r="U43" s="642"/>
      <c r="V43" s="595"/>
      <c r="W43" s="595"/>
      <c r="X43" s="600"/>
      <c r="Y43" s="588">
        <f t="shared" si="7"/>
        <v>46445</v>
      </c>
      <c r="Z43" s="640">
        <f t="shared" si="4"/>
        <v>7</v>
      </c>
      <c r="AA43" s="644"/>
      <c r="AB43" s="596"/>
      <c r="AC43" s="596"/>
      <c r="AD43" s="599"/>
      <c r="AE43" s="592">
        <f t="shared" si="8"/>
        <v>46473</v>
      </c>
      <c r="AF43" s="639">
        <f>WEEKDAY(AE43)</f>
        <v>7</v>
      </c>
      <c r="AG43" s="643"/>
      <c r="AH43" s="596"/>
      <c r="AI43" s="596"/>
      <c r="AJ43" s="599"/>
      <c r="AL43" s="591"/>
      <c r="AO43" s="682"/>
      <c r="AP43" s="683"/>
    </row>
    <row r="44" spans="1:42" s="392" customFormat="1" ht="27" customHeight="1">
      <c r="A44" s="635">
        <f t="shared" si="9"/>
        <v>46323</v>
      </c>
      <c r="B44" s="639">
        <f t="shared" si="0"/>
        <v>4</v>
      </c>
      <c r="C44" s="643"/>
      <c r="D44" s="596"/>
      <c r="E44" s="596"/>
      <c r="F44" s="599"/>
      <c r="G44" s="588">
        <f t="shared" si="10"/>
        <v>46354</v>
      </c>
      <c r="H44" s="640">
        <f t="shared" si="1"/>
        <v>7</v>
      </c>
      <c r="I44" s="644"/>
      <c r="J44" s="596"/>
      <c r="K44" s="596"/>
      <c r="L44" s="599"/>
      <c r="M44" s="592">
        <f t="shared" si="6"/>
        <v>46384</v>
      </c>
      <c r="N44" s="639">
        <f>WEEKDAY(M44)</f>
        <v>2</v>
      </c>
      <c r="O44" s="643"/>
      <c r="P44" s="596"/>
      <c r="Q44" s="596"/>
      <c r="R44" s="599"/>
      <c r="S44" s="907">
        <f t="shared" si="11"/>
        <v>46415</v>
      </c>
      <c r="T44" s="908">
        <f t="shared" si="3"/>
        <v>5</v>
      </c>
      <c r="U44" s="643"/>
      <c r="V44" s="596"/>
      <c r="W44" s="596"/>
      <c r="X44" s="599"/>
      <c r="Y44" s="588">
        <f t="shared" si="7"/>
        <v>46446</v>
      </c>
      <c r="Z44" s="640">
        <f t="shared" si="4"/>
        <v>1</v>
      </c>
      <c r="AA44" s="644"/>
      <c r="AB44" s="596"/>
      <c r="AC44" s="596"/>
      <c r="AD44" s="599"/>
      <c r="AE44" s="592">
        <f t="shared" si="8"/>
        <v>46474</v>
      </c>
      <c r="AF44" s="639">
        <f>WEEKDAY(AE44)</f>
        <v>1</v>
      </c>
      <c r="AG44" s="643"/>
      <c r="AH44" s="596"/>
      <c r="AI44" s="596"/>
      <c r="AJ44" s="599"/>
      <c r="AL44" s="591"/>
      <c r="AO44" s="682"/>
      <c r="AP44" s="683"/>
    </row>
    <row r="45" spans="1:42" s="392" customFormat="1" ht="27" customHeight="1">
      <c r="A45" s="636">
        <f t="shared" si="9"/>
        <v>46324</v>
      </c>
      <c r="B45" s="640">
        <f t="shared" si="0"/>
        <v>5</v>
      </c>
      <c r="C45" s="645"/>
      <c r="D45" s="595"/>
      <c r="E45" s="595"/>
      <c r="F45" s="600"/>
      <c r="G45" s="588">
        <f t="shared" si="10"/>
        <v>46355</v>
      </c>
      <c r="H45" s="640">
        <f t="shared" si="1"/>
        <v>1</v>
      </c>
      <c r="I45" s="644"/>
      <c r="J45" s="596"/>
      <c r="K45" s="596"/>
      <c r="L45" s="599"/>
      <c r="M45" s="592">
        <f t="shared" si="6"/>
        <v>46385</v>
      </c>
      <c r="N45" s="639">
        <f t="shared" ref="N45:N47" si="12">WEEKDAY(M45)</f>
        <v>3</v>
      </c>
      <c r="O45" s="643"/>
      <c r="P45" s="596"/>
      <c r="Q45" s="596"/>
      <c r="R45" s="599"/>
      <c r="S45" s="909">
        <f t="shared" si="11"/>
        <v>46416</v>
      </c>
      <c r="T45" s="910">
        <f t="shared" si="3"/>
        <v>6</v>
      </c>
      <c r="U45" s="645" t="s">
        <v>1147</v>
      </c>
      <c r="V45" s="595"/>
      <c r="W45" s="595"/>
      <c r="X45" s="600"/>
      <c r="Y45" s="588">
        <f t="shared" si="7"/>
        <v>46447</v>
      </c>
      <c r="Z45" s="640">
        <f t="shared" si="4"/>
        <v>2</v>
      </c>
      <c r="AA45" s="644"/>
      <c r="AB45" s="596"/>
      <c r="AC45" s="596"/>
      <c r="AD45" s="599"/>
      <c r="AE45" s="592">
        <f t="shared" si="8"/>
        <v>46475</v>
      </c>
      <c r="AF45" s="639">
        <f t="shared" ref="AF45:AF47" si="13">WEEKDAY(AE45)</f>
        <v>2</v>
      </c>
      <c r="AG45" s="643"/>
      <c r="AH45" s="596"/>
      <c r="AI45" s="596"/>
      <c r="AJ45" s="599"/>
      <c r="AL45" s="591"/>
      <c r="AO45" s="682"/>
      <c r="AP45" s="683"/>
    </row>
    <row r="46" spans="1:42" s="392" customFormat="1" ht="27" customHeight="1">
      <c r="A46" s="635">
        <f t="shared" si="9"/>
        <v>46325</v>
      </c>
      <c r="B46" s="639">
        <f t="shared" si="0"/>
        <v>6</v>
      </c>
      <c r="C46" s="643"/>
      <c r="D46" s="596"/>
      <c r="E46" s="596"/>
      <c r="F46" s="599"/>
      <c r="G46" s="588">
        <f t="shared" si="10"/>
        <v>46356</v>
      </c>
      <c r="H46" s="640">
        <f t="shared" si="1"/>
        <v>2</v>
      </c>
      <c r="I46" s="644"/>
      <c r="J46" s="596"/>
      <c r="K46" s="596"/>
      <c r="L46" s="599"/>
      <c r="M46" s="592">
        <f t="shared" si="6"/>
        <v>46386</v>
      </c>
      <c r="N46" s="639">
        <f t="shared" si="12"/>
        <v>4</v>
      </c>
      <c r="O46" s="643"/>
      <c r="P46" s="596"/>
      <c r="Q46" s="596"/>
      <c r="R46" s="599"/>
      <c r="S46" s="907">
        <f t="shared" si="11"/>
        <v>46417</v>
      </c>
      <c r="T46" s="908">
        <f t="shared" si="3"/>
        <v>7</v>
      </c>
      <c r="U46" s="643"/>
      <c r="V46" s="596"/>
      <c r="W46" s="596"/>
      <c r="X46" s="599"/>
      <c r="Y46" s="588">
        <f t="shared" si="7"/>
        <v>46448</v>
      </c>
      <c r="Z46" s="640">
        <f t="shared" si="4"/>
        <v>3</v>
      </c>
      <c r="AA46" s="644"/>
      <c r="AB46" s="596"/>
      <c r="AC46" s="596"/>
      <c r="AD46" s="599"/>
      <c r="AE46" s="592">
        <f t="shared" si="8"/>
        <v>46476</v>
      </c>
      <c r="AF46" s="639">
        <f t="shared" si="13"/>
        <v>3</v>
      </c>
      <c r="AG46" s="643"/>
      <c r="AH46" s="596"/>
      <c r="AI46" s="596"/>
      <c r="AJ46" s="599"/>
      <c r="AL46" s="591"/>
      <c r="AO46" s="682"/>
      <c r="AP46" s="683"/>
    </row>
    <row r="47" spans="1:42" s="392" customFormat="1" ht="27" customHeight="1">
      <c r="A47" s="635">
        <f t="shared" si="9"/>
        <v>46326</v>
      </c>
      <c r="B47" s="639">
        <f t="shared" si="0"/>
        <v>7</v>
      </c>
      <c r="C47" s="643"/>
      <c r="D47" s="596"/>
      <c r="E47" s="596"/>
      <c r="F47" s="599"/>
      <c r="G47" s="592">
        <f t="shared" si="10"/>
        <v>46357</v>
      </c>
      <c r="H47" s="639">
        <f t="shared" si="1"/>
        <v>3</v>
      </c>
      <c r="I47" s="698"/>
      <c r="J47" s="699"/>
      <c r="K47" s="699"/>
      <c r="L47" s="693"/>
      <c r="M47" s="592">
        <f t="shared" si="6"/>
        <v>46387</v>
      </c>
      <c r="N47" s="639">
        <f t="shared" si="12"/>
        <v>5</v>
      </c>
      <c r="O47" s="643"/>
      <c r="P47" s="596"/>
      <c r="Q47" s="596"/>
      <c r="R47" s="599"/>
      <c r="S47" s="907">
        <f t="shared" si="11"/>
        <v>46418</v>
      </c>
      <c r="T47" s="908">
        <f t="shared" si="3"/>
        <v>1</v>
      </c>
      <c r="U47" s="643"/>
      <c r="V47" s="596"/>
      <c r="W47" s="596"/>
      <c r="X47" s="599"/>
      <c r="Y47" s="592">
        <f t="shared" si="7"/>
        <v>46449</v>
      </c>
      <c r="Z47" s="639">
        <f t="shared" si="4"/>
        <v>4</v>
      </c>
      <c r="AA47" s="698"/>
      <c r="AB47" s="699"/>
      <c r="AC47" s="699"/>
      <c r="AD47" s="693"/>
      <c r="AE47" s="592">
        <f t="shared" si="8"/>
        <v>46477</v>
      </c>
      <c r="AF47" s="639">
        <f t="shared" si="13"/>
        <v>4</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3</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0</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AH56:AJ56"/>
    <mergeCell ref="AE53:AF53"/>
    <mergeCell ref="AH53:AJ53"/>
    <mergeCell ref="S54:T54"/>
    <mergeCell ref="V54:X54"/>
    <mergeCell ref="Y54:Z54"/>
    <mergeCell ref="AB54:AD54"/>
    <mergeCell ref="AE54:AF54"/>
    <mergeCell ref="AH54:AJ54"/>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J2:N2"/>
    <mergeCell ref="O2:R2"/>
    <mergeCell ref="J3:N3"/>
    <mergeCell ref="O3:R3"/>
    <mergeCell ref="J4:N4"/>
    <mergeCell ref="O4:R4"/>
    <mergeCell ref="J7:L7"/>
    <mergeCell ref="M7:N7"/>
    <mergeCell ref="J8:L8"/>
    <mergeCell ref="M8:N8"/>
    <mergeCell ref="I6:R6"/>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U17" sqref="U17"/>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11</v>
      </c>
      <c r="N1" s="63"/>
      <c r="O1" s="64" t="s">
        <v>29</v>
      </c>
      <c r="P1" s="64"/>
      <c r="Q1" s="64"/>
      <c r="R1" s="63"/>
      <c r="S1" s="63"/>
      <c r="T1" s="63"/>
      <c r="U1" s="64"/>
      <c r="V1" s="64"/>
      <c r="W1" s="64"/>
      <c r="X1" s="63"/>
      <c r="Y1" s="63"/>
      <c r="Z1" s="63"/>
      <c r="AA1" s="64"/>
      <c r="AB1" s="64"/>
      <c r="AC1" s="64"/>
      <c r="AD1" s="63"/>
      <c r="AE1" s="65">
        <f>MONTH($AO$3)</f>
        <v>11</v>
      </c>
      <c r="AF1" s="63"/>
      <c r="AG1" s="64" t="s">
        <v>29</v>
      </c>
      <c r="AH1" s="64"/>
      <c r="AI1" s="64"/>
      <c r="AJ1" s="63"/>
    </row>
    <row r="2" spans="1:47" ht="15" customHeight="1" thickBot="1">
      <c r="A2" s="67"/>
      <c r="B2" s="385" t="s">
        <v>454</v>
      </c>
      <c r="C2" s="1099">
        <v>46328</v>
      </c>
      <c r="D2" s="495" t="s">
        <v>502</v>
      </c>
      <c r="E2" s="68"/>
      <c r="F2" s="67"/>
      <c r="G2" s="67"/>
      <c r="H2" s="389"/>
      <c r="I2" s="68"/>
      <c r="J2" s="1602" t="s">
        <v>441</v>
      </c>
      <c r="K2" s="1602"/>
      <c r="L2" s="1602"/>
      <c r="M2" s="1602"/>
      <c r="N2" s="1602"/>
      <c r="O2" s="1603" t="str">
        <f>Data!$A$11</f>
        <v>育児等両立応援訓練（短時間訓練）（４箇月）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育児等両立応援訓練（短時間訓練）（４箇月）</v>
      </c>
      <c r="AH2" s="1603"/>
      <c r="AI2" s="1603"/>
      <c r="AJ2" s="1603"/>
      <c r="AK2" s="382"/>
      <c r="AL2" s="382"/>
      <c r="AQ2" s="200" t="s">
        <v>392</v>
      </c>
      <c r="AR2" s="391">
        <f>VLOOKUP(O2,祝日!K3:S25,2,FALSE)</f>
        <v>4</v>
      </c>
      <c r="AS2" s="199" t="s">
        <v>457</v>
      </c>
    </row>
    <row r="3" spans="1:47" ht="15" customHeight="1" thickBot="1">
      <c r="A3" s="69"/>
      <c r="B3" s="385" t="s">
        <v>455</v>
      </c>
      <c r="C3" s="1099">
        <v>46444</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46328</v>
      </c>
      <c r="AQ3" s="200" t="s">
        <v>280</v>
      </c>
      <c r="AR3" s="346">
        <f>VLOOKUP($O$2,祝日!$K$3:$S$25,3,FALSE)</f>
        <v>320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46444</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336</v>
      </c>
      <c r="AS6" t="s">
        <v>395</v>
      </c>
      <c r="AT6" s="346">
        <f>IF(AT4=999,"",AR2*AT4)</f>
        <v>360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
      </c>
      <c r="U7" s="720" t="str">
        <f>CONCATENATE(TEXT(AR9,"ggge年m月d日"),"から",TEXT(AT9,"ggge年m月d日"),"までの期間で、")</f>
        <v>令和9年1月1日から令和9年2月15日までの期間で、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336時間以上360時間以下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320時間以上</v>
      </c>
      <c r="P9" s="1584"/>
      <c r="Q9" s="1584"/>
      <c r="R9" s="1585"/>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46388</v>
      </c>
      <c r="AS9" t="s">
        <v>719</v>
      </c>
      <c r="AT9" s="702">
        <f>IF(MONTH($AO$3)=MONTH($AO$4),$AO$4-1,DATE(YEAR($AO$4),MONTH($AO$4),DAY(15)))</f>
        <v>46433</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46357</v>
      </c>
      <c r="AS10" t="s">
        <v>719</v>
      </c>
      <c r="AT10" s="702">
        <f>DATE(YEAR($AO$4),MONTH($AO$4)-1,DAY(15))</f>
        <v>46402</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16時間以上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16</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11</v>
      </c>
      <c r="B16" s="1650"/>
      <c r="C16" s="1651"/>
      <c r="D16" s="630" t="s">
        <v>436</v>
      </c>
      <c r="E16" s="631" t="s">
        <v>438</v>
      </c>
      <c r="F16" s="632" t="s">
        <v>440</v>
      </c>
      <c r="G16" s="1649">
        <f>MONTH(G17)</f>
        <v>12</v>
      </c>
      <c r="H16" s="1650"/>
      <c r="I16" s="1651"/>
      <c r="J16" s="630" t="s">
        <v>435</v>
      </c>
      <c r="K16" s="630" t="s">
        <v>437</v>
      </c>
      <c r="L16" s="633" t="s">
        <v>439</v>
      </c>
      <c r="M16" s="1649">
        <f>MONTH(M17)</f>
        <v>1</v>
      </c>
      <c r="N16" s="1650"/>
      <c r="O16" s="1651"/>
      <c r="P16" s="630" t="s">
        <v>435</v>
      </c>
      <c r="Q16" s="630" t="s">
        <v>437</v>
      </c>
      <c r="R16" s="632" t="s">
        <v>439</v>
      </c>
      <c r="S16" s="1649">
        <f>MONTH(S17)</f>
        <v>2</v>
      </c>
      <c r="T16" s="1650"/>
      <c r="U16" s="1651"/>
      <c r="V16" s="630" t="s">
        <v>436</v>
      </c>
      <c r="W16" s="631" t="s">
        <v>438</v>
      </c>
      <c r="X16" s="632" t="s">
        <v>440</v>
      </c>
      <c r="Y16" s="1649">
        <f>MONTH(Y17)</f>
        <v>3</v>
      </c>
      <c r="Z16" s="1650"/>
      <c r="AA16" s="1651"/>
      <c r="AB16" s="630" t="s">
        <v>435</v>
      </c>
      <c r="AC16" s="630" t="s">
        <v>437</v>
      </c>
      <c r="AD16" s="633" t="s">
        <v>439</v>
      </c>
      <c r="AE16" s="1649">
        <f>MONTH(AE17)</f>
        <v>4</v>
      </c>
      <c r="AF16" s="1650"/>
      <c r="AG16" s="1651"/>
      <c r="AH16" s="630" t="s">
        <v>435</v>
      </c>
      <c r="AI16" s="630" t="s">
        <v>437</v>
      </c>
      <c r="AJ16" s="632" t="s">
        <v>439</v>
      </c>
      <c r="AL16" s="386" t="s">
        <v>450</v>
      </c>
      <c r="AM16" s="394" t="s">
        <v>459</v>
      </c>
      <c r="AO16" s="678"/>
      <c r="AP16" s="679"/>
    </row>
    <row r="17" spans="1:42" s="392" customFormat="1" ht="27" customHeight="1" thickTop="1" thickBot="1">
      <c r="A17" s="634">
        <f>AO3</f>
        <v>46328</v>
      </c>
      <c r="B17" s="638">
        <f t="shared" ref="B17:B47" si="0">WEEKDAY(A17)</f>
        <v>2</v>
      </c>
      <c r="C17" s="649" t="s">
        <v>671</v>
      </c>
      <c r="D17" s="656"/>
      <c r="E17" s="656"/>
      <c r="F17" s="657"/>
      <c r="G17" s="641">
        <f>DATE(YEAR($A$17),MONTH($A$17)+1,DAY($A$17))</f>
        <v>46358</v>
      </c>
      <c r="H17" s="638">
        <f t="shared" ref="H17:H47" si="1">WEEKDAY(G17)</f>
        <v>4</v>
      </c>
      <c r="I17" s="649"/>
      <c r="J17" s="650"/>
      <c r="K17" s="650"/>
      <c r="L17" s="651"/>
      <c r="M17" s="648">
        <f>DATE(YEAR($A$17),MONTH($A$17)+2,DAY($A$17))</f>
        <v>46389</v>
      </c>
      <c r="N17" s="654">
        <f t="shared" ref="N17:N42" si="2">WEEKDAY(M17)</f>
        <v>7</v>
      </c>
      <c r="O17" s="655"/>
      <c r="P17" s="656"/>
      <c r="Q17" s="656"/>
      <c r="R17" s="657"/>
      <c r="S17" s="905">
        <f>DATE(YEAR($A$17),MONTH($A$17)+3,DAY($A$17))</f>
        <v>46420</v>
      </c>
      <c r="T17" s="906">
        <f t="shared" ref="T17:T47" si="3">WEEKDAY(S17)</f>
        <v>3</v>
      </c>
      <c r="U17" s="649"/>
      <c r="V17" s="656"/>
      <c r="W17" s="656"/>
      <c r="X17" s="657"/>
      <c r="Y17" s="641">
        <f>DATE(YEAR($A$17),MONTH($A$17)+4,DAY($A$17))</f>
        <v>46448</v>
      </c>
      <c r="Z17" s="638">
        <f t="shared" ref="Z17:Z47" si="4">WEEKDAY(Y17)</f>
        <v>3</v>
      </c>
      <c r="AA17" s="649"/>
      <c r="AB17" s="650"/>
      <c r="AC17" s="650"/>
      <c r="AD17" s="651"/>
      <c r="AE17" s="648">
        <f>DATE(YEAR($A$17),MONTH($A$17)+5,DAY($A$17))</f>
        <v>46479</v>
      </c>
      <c r="AF17" s="654">
        <f t="shared" ref="AF17:AF42" si="5">WEEKDAY(AE17)</f>
        <v>6</v>
      </c>
      <c r="AG17" s="655"/>
      <c r="AH17" s="656"/>
      <c r="AI17" s="656"/>
      <c r="AJ17" s="657"/>
      <c r="AL17" s="587" t="str">
        <f>IF(OR($C$55&lt;$AR$4,$C$49&lt;$AR$7)=TRUE,"月1不","")</f>
        <v>月1不</v>
      </c>
      <c r="AO17" s="680"/>
      <c r="AP17" s="681"/>
    </row>
    <row r="18" spans="1:42" s="392" customFormat="1" ht="27" customHeight="1" thickBot="1">
      <c r="A18" s="589">
        <f>A17+1</f>
        <v>46329</v>
      </c>
      <c r="B18" s="639">
        <f t="shared" si="0"/>
        <v>3</v>
      </c>
      <c r="C18" s="642"/>
      <c r="D18" s="595"/>
      <c r="E18" s="595"/>
      <c r="F18" s="599"/>
      <c r="G18" s="588">
        <f>G17+1</f>
        <v>46359</v>
      </c>
      <c r="H18" s="640">
        <f t="shared" si="1"/>
        <v>5</v>
      </c>
      <c r="I18" s="644"/>
      <c r="J18" s="596"/>
      <c r="K18" s="596"/>
      <c r="L18" s="599"/>
      <c r="M18" s="592">
        <f t="shared" ref="M18:M47" si="6">M17+1</f>
        <v>46390</v>
      </c>
      <c r="N18" s="640">
        <f t="shared" si="2"/>
        <v>1</v>
      </c>
      <c r="O18" s="644"/>
      <c r="P18" s="596"/>
      <c r="Q18" s="596"/>
      <c r="R18" s="599"/>
      <c r="S18" s="907">
        <f>S17+1</f>
        <v>46421</v>
      </c>
      <c r="T18" s="908">
        <f t="shared" si="3"/>
        <v>4</v>
      </c>
      <c r="U18" s="642"/>
      <c r="V18" s="595"/>
      <c r="W18" s="595"/>
      <c r="X18" s="599"/>
      <c r="Y18" s="588">
        <f t="shared" ref="Y18:Y47" si="7">Y17+1</f>
        <v>46449</v>
      </c>
      <c r="Z18" s="640">
        <f t="shared" si="4"/>
        <v>4</v>
      </c>
      <c r="AA18" s="644"/>
      <c r="AB18" s="596"/>
      <c r="AC18" s="596"/>
      <c r="AD18" s="599"/>
      <c r="AE18" s="592">
        <f t="shared" ref="AE18:AE47" si="8">AE17+1</f>
        <v>46480</v>
      </c>
      <c r="AF18" s="640">
        <f t="shared" si="5"/>
        <v>7</v>
      </c>
      <c r="AG18" s="644"/>
      <c r="AH18" s="596"/>
      <c r="AI18" s="596"/>
      <c r="AJ18" s="599"/>
      <c r="AL18" s="587" t="str">
        <f>IF(OR($I$55&lt;$AR$4,$I$49&lt;$AR$7)=TRUE,"月2不","")</f>
        <v>月2不</v>
      </c>
      <c r="AO18" s="680"/>
      <c r="AP18" s="681"/>
    </row>
    <row r="19" spans="1:42" s="392" customFormat="1" ht="27" customHeight="1" thickBot="1">
      <c r="A19" s="635">
        <f t="shared" ref="A19:A47" si="9">A18+1</f>
        <v>46330</v>
      </c>
      <c r="B19" s="639">
        <f t="shared" si="0"/>
        <v>4</v>
      </c>
      <c r="C19" s="643"/>
      <c r="D19" s="596"/>
      <c r="E19" s="596"/>
      <c r="F19" s="599"/>
      <c r="G19" s="588">
        <f t="shared" ref="G19:G47" si="10">G18+1</f>
        <v>46360</v>
      </c>
      <c r="H19" s="640">
        <f t="shared" si="1"/>
        <v>6</v>
      </c>
      <c r="I19" s="644"/>
      <c r="J19" s="596"/>
      <c r="K19" s="596"/>
      <c r="L19" s="599"/>
      <c r="M19" s="592">
        <f t="shared" si="6"/>
        <v>46391</v>
      </c>
      <c r="N19" s="640">
        <f t="shared" si="2"/>
        <v>2</v>
      </c>
      <c r="O19" s="644"/>
      <c r="P19" s="596"/>
      <c r="Q19" s="596"/>
      <c r="R19" s="599"/>
      <c r="S19" s="907">
        <f t="shared" ref="S19:S47" si="11">S18+1</f>
        <v>46422</v>
      </c>
      <c r="T19" s="908">
        <f t="shared" si="3"/>
        <v>5</v>
      </c>
      <c r="U19" s="643"/>
      <c r="V19" s="596"/>
      <c r="W19" s="596"/>
      <c r="X19" s="599"/>
      <c r="Y19" s="588">
        <f t="shared" si="7"/>
        <v>46450</v>
      </c>
      <c r="Z19" s="640">
        <f t="shared" si="4"/>
        <v>5</v>
      </c>
      <c r="AA19" s="644"/>
      <c r="AB19" s="596"/>
      <c r="AC19" s="596"/>
      <c r="AD19" s="599"/>
      <c r="AE19" s="592">
        <f t="shared" si="8"/>
        <v>46481</v>
      </c>
      <c r="AF19" s="640">
        <f t="shared" si="5"/>
        <v>1</v>
      </c>
      <c r="AG19" s="644"/>
      <c r="AH19" s="596"/>
      <c r="AI19" s="596"/>
      <c r="AJ19" s="599"/>
      <c r="AL19" s="587" t="str">
        <f>IF(OR($O$55&lt;$AR$4,$O$49&lt;$AR$7)=TRUE,"月3不","")</f>
        <v>月3不</v>
      </c>
      <c r="AO19" s="680"/>
      <c r="AP19" s="681"/>
    </row>
    <row r="20" spans="1:42" s="392" customFormat="1" ht="27" customHeight="1" thickBot="1">
      <c r="A20" s="635">
        <f t="shared" si="9"/>
        <v>46331</v>
      </c>
      <c r="B20" s="639">
        <f t="shared" si="0"/>
        <v>5</v>
      </c>
      <c r="C20" s="643"/>
      <c r="D20" s="596"/>
      <c r="E20" s="596"/>
      <c r="F20" s="599"/>
      <c r="G20" s="588">
        <f t="shared" si="10"/>
        <v>46361</v>
      </c>
      <c r="H20" s="640">
        <f t="shared" si="1"/>
        <v>7</v>
      </c>
      <c r="I20" s="644"/>
      <c r="J20" s="596"/>
      <c r="K20" s="596"/>
      <c r="L20" s="599"/>
      <c r="M20" s="592">
        <f t="shared" si="6"/>
        <v>46392</v>
      </c>
      <c r="N20" s="640">
        <f t="shared" si="2"/>
        <v>3</v>
      </c>
      <c r="O20" s="644"/>
      <c r="P20" s="596"/>
      <c r="Q20" s="596"/>
      <c r="R20" s="599"/>
      <c r="S20" s="907">
        <f t="shared" si="11"/>
        <v>46423</v>
      </c>
      <c r="T20" s="908">
        <f t="shared" si="3"/>
        <v>6</v>
      </c>
      <c r="U20" s="643"/>
      <c r="V20" s="596"/>
      <c r="W20" s="596"/>
      <c r="X20" s="599"/>
      <c r="Y20" s="588">
        <f t="shared" si="7"/>
        <v>46451</v>
      </c>
      <c r="Z20" s="640">
        <f t="shared" si="4"/>
        <v>6</v>
      </c>
      <c r="AA20" s="644"/>
      <c r="AB20" s="596"/>
      <c r="AC20" s="596"/>
      <c r="AD20" s="599"/>
      <c r="AE20" s="592">
        <f t="shared" si="8"/>
        <v>46482</v>
      </c>
      <c r="AF20" s="640">
        <f t="shared" si="5"/>
        <v>2</v>
      </c>
      <c r="AG20" s="644"/>
      <c r="AH20" s="596"/>
      <c r="AI20" s="596"/>
      <c r="AJ20" s="599"/>
      <c r="AL20" s="587" t="str">
        <f>IF(AND(DATE(YEAR($A$17),MONTH($A$17)+3,DAY($A$17))&lt;$C$3,OR($U$55&lt;$AR$4,$U$49&lt;$AR$7)=TRUE),"月4不","")</f>
        <v>月4不</v>
      </c>
      <c r="AO20" s="680"/>
      <c r="AP20" s="681"/>
    </row>
    <row r="21" spans="1:42" s="392" customFormat="1" ht="27" customHeight="1" thickBot="1">
      <c r="A21" s="635">
        <f t="shared" si="9"/>
        <v>46332</v>
      </c>
      <c r="B21" s="639">
        <f t="shared" si="0"/>
        <v>6</v>
      </c>
      <c r="C21" s="643"/>
      <c r="D21" s="596"/>
      <c r="E21" s="596"/>
      <c r="F21" s="599"/>
      <c r="G21" s="588">
        <f t="shared" si="10"/>
        <v>46362</v>
      </c>
      <c r="H21" s="640">
        <f t="shared" si="1"/>
        <v>1</v>
      </c>
      <c r="I21" s="644"/>
      <c r="J21" s="596"/>
      <c r="K21" s="596"/>
      <c r="L21" s="599"/>
      <c r="M21" s="592">
        <f t="shared" si="6"/>
        <v>46393</v>
      </c>
      <c r="N21" s="640">
        <f t="shared" si="2"/>
        <v>4</v>
      </c>
      <c r="O21" s="644"/>
      <c r="P21" s="596"/>
      <c r="Q21" s="596"/>
      <c r="R21" s="599"/>
      <c r="S21" s="907">
        <f t="shared" si="11"/>
        <v>46424</v>
      </c>
      <c r="T21" s="908">
        <f t="shared" si="3"/>
        <v>7</v>
      </c>
      <c r="U21" s="643"/>
      <c r="V21" s="596"/>
      <c r="W21" s="596"/>
      <c r="X21" s="599"/>
      <c r="Y21" s="588">
        <f t="shared" si="7"/>
        <v>46452</v>
      </c>
      <c r="Z21" s="640">
        <f t="shared" si="4"/>
        <v>7</v>
      </c>
      <c r="AA21" s="644"/>
      <c r="AB21" s="596"/>
      <c r="AC21" s="596"/>
      <c r="AD21" s="599"/>
      <c r="AE21" s="592">
        <f t="shared" si="8"/>
        <v>46483</v>
      </c>
      <c r="AF21" s="640">
        <f t="shared" si="5"/>
        <v>3</v>
      </c>
      <c r="AG21" s="644"/>
      <c r="AH21" s="596"/>
      <c r="AI21" s="596"/>
      <c r="AJ21" s="599"/>
      <c r="AL21" s="587" t="str">
        <f>IF(AND(DATE(YEAR($A$17),MONTH($A$17)+4,DAY($A$17))&lt;$C$3,OR($AA$55&lt;$AR$4,$AA$49&lt;$AR$7)=TRUE),"月5不","")</f>
        <v/>
      </c>
      <c r="AO21" s="680"/>
      <c r="AP21" s="681"/>
    </row>
    <row r="22" spans="1:42" s="392" customFormat="1" ht="27" customHeight="1" thickBot="1">
      <c r="A22" s="635">
        <f t="shared" si="9"/>
        <v>46333</v>
      </c>
      <c r="B22" s="639">
        <f t="shared" si="0"/>
        <v>7</v>
      </c>
      <c r="C22" s="643"/>
      <c r="D22" s="596"/>
      <c r="E22" s="596"/>
      <c r="F22" s="599"/>
      <c r="G22" s="588">
        <f t="shared" si="10"/>
        <v>46363</v>
      </c>
      <c r="H22" s="640">
        <f t="shared" si="1"/>
        <v>2</v>
      </c>
      <c r="I22" s="644"/>
      <c r="J22" s="596"/>
      <c r="K22" s="596"/>
      <c r="L22" s="599"/>
      <c r="M22" s="592">
        <f t="shared" si="6"/>
        <v>46394</v>
      </c>
      <c r="N22" s="640">
        <f t="shared" si="2"/>
        <v>5</v>
      </c>
      <c r="O22" s="644"/>
      <c r="P22" s="596"/>
      <c r="Q22" s="596"/>
      <c r="R22" s="599"/>
      <c r="S22" s="907">
        <f t="shared" si="11"/>
        <v>46425</v>
      </c>
      <c r="T22" s="908">
        <f t="shared" si="3"/>
        <v>1</v>
      </c>
      <c r="U22" s="643"/>
      <c r="V22" s="596"/>
      <c r="W22" s="596"/>
      <c r="X22" s="599"/>
      <c r="Y22" s="588">
        <f t="shared" si="7"/>
        <v>46453</v>
      </c>
      <c r="Z22" s="640">
        <f t="shared" si="4"/>
        <v>1</v>
      </c>
      <c r="AA22" s="644"/>
      <c r="AB22" s="596"/>
      <c r="AC22" s="596"/>
      <c r="AD22" s="599"/>
      <c r="AE22" s="592">
        <f t="shared" si="8"/>
        <v>46484</v>
      </c>
      <c r="AF22" s="640">
        <f t="shared" si="5"/>
        <v>4</v>
      </c>
      <c r="AG22" s="644"/>
      <c r="AH22" s="596"/>
      <c r="AI22" s="596"/>
      <c r="AJ22" s="599"/>
      <c r="AL22" s="590" t="str">
        <f>IF(AND(DATE(YEAR($A$17),MONTH($A$17)+5,DAY($A$17))&lt;$C$3,OR($AG$55&lt;$AR$4,$AG$49&lt;$AR$7)=TRUE),"月6不","")</f>
        <v/>
      </c>
      <c r="AO22" s="680"/>
      <c r="AP22" s="681"/>
    </row>
    <row r="23" spans="1:42" s="392" customFormat="1" ht="27" customHeight="1" thickBot="1">
      <c r="A23" s="635">
        <f t="shared" si="9"/>
        <v>46334</v>
      </c>
      <c r="B23" s="639">
        <f t="shared" si="0"/>
        <v>1</v>
      </c>
      <c r="C23" s="644"/>
      <c r="D23" s="596"/>
      <c r="E23" s="596"/>
      <c r="F23" s="599"/>
      <c r="G23" s="588">
        <f t="shared" si="10"/>
        <v>46364</v>
      </c>
      <c r="H23" s="640">
        <f t="shared" si="1"/>
        <v>3</v>
      </c>
      <c r="I23" s="644"/>
      <c r="J23" s="596"/>
      <c r="K23" s="596"/>
      <c r="L23" s="599"/>
      <c r="M23" s="592">
        <f t="shared" si="6"/>
        <v>46395</v>
      </c>
      <c r="N23" s="640">
        <f t="shared" si="2"/>
        <v>6</v>
      </c>
      <c r="O23" s="644"/>
      <c r="P23" s="596"/>
      <c r="Q23" s="596"/>
      <c r="R23" s="599"/>
      <c r="S23" s="907">
        <f t="shared" si="11"/>
        <v>46426</v>
      </c>
      <c r="T23" s="908">
        <f t="shared" si="3"/>
        <v>2</v>
      </c>
      <c r="U23" s="643"/>
      <c r="V23" s="596"/>
      <c r="W23" s="596"/>
      <c r="X23" s="599"/>
      <c r="Y23" s="588">
        <f t="shared" si="7"/>
        <v>46454</v>
      </c>
      <c r="Z23" s="640">
        <f t="shared" si="4"/>
        <v>2</v>
      </c>
      <c r="AA23" s="644"/>
      <c r="AB23" s="596"/>
      <c r="AC23" s="596"/>
      <c r="AD23" s="599"/>
      <c r="AE23" s="592">
        <f t="shared" si="8"/>
        <v>46485</v>
      </c>
      <c r="AF23" s="640">
        <f t="shared" si="5"/>
        <v>5</v>
      </c>
      <c r="AG23" s="644"/>
      <c r="AH23" s="596"/>
      <c r="AI23" s="596"/>
      <c r="AJ23" s="599"/>
      <c r="AL23" s="587" t="str">
        <f>IF($C$55&gt;$AT$4,"月1超","")</f>
        <v/>
      </c>
      <c r="AO23" s="680"/>
      <c r="AP23" s="681"/>
    </row>
    <row r="24" spans="1:42" s="392" customFormat="1" ht="27" customHeight="1" thickBot="1">
      <c r="A24" s="635">
        <f t="shared" si="9"/>
        <v>46335</v>
      </c>
      <c r="B24" s="639">
        <f t="shared" si="0"/>
        <v>2</v>
      </c>
      <c r="C24" s="643"/>
      <c r="D24" s="596"/>
      <c r="E24" s="596"/>
      <c r="F24" s="599"/>
      <c r="G24" s="592">
        <f t="shared" si="10"/>
        <v>46365</v>
      </c>
      <c r="H24" s="639">
        <f t="shared" si="1"/>
        <v>4</v>
      </c>
      <c r="I24" s="643"/>
      <c r="J24" s="596"/>
      <c r="K24" s="596"/>
      <c r="L24" s="599"/>
      <c r="M24" s="592">
        <f t="shared" si="6"/>
        <v>46396</v>
      </c>
      <c r="N24" s="640">
        <f t="shared" si="2"/>
        <v>7</v>
      </c>
      <c r="O24" s="644"/>
      <c r="P24" s="596"/>
      <c r="Q24" s="596"/>
      <c r="R24" s="599"/>
      <c r="S24" s="907">
        <f t="shared" si="11"/>
        <v>46427</v>
      </c>
      <c r="T24" s="908">
        <f t="shared" si="3"/>
        <v>3</v>
      </c>
      <c r="U24" s="644"/>
      <c r="V24" s="596"/>
      <c r="W24" s="596"/>
      <c r="X24" s="599"/>
      <c r="Y24" s="592">
        <f t="shared" si="7"/>
        <v>46455</v>
      </c>
      <c r="Z24" s="639">
        <f t="shared" si="4"/>
        <v>3</v>
      </c>
      <c r="AA24" s="643"/>
      <c r="AB24" s="596"/>
      <c r="AC24" s="596"/>
      <c r="AD24" s="599"/>
      <c r="AE24" s="592">
        <f t="shared" si="8"/>
        <v>46486</v>
      </c>
      <c r="AF24" s="640">
        <f t="shared" si="5"/>
        <v>6</v>
      </c>
      <c r="AG24" s="644"/>
      <c r="AH24" s="596"/>
      <c r="AI24" s="596"/>
      <c r="AJ24" s="599"/>
      <c r="AL24" s="587" t="str">
        <f>IF($I$55&gt;$AT$4,"月2超","")</f>
        <v/>
      </c>
      <c r="AO24" s="680"/>
      <c r="AP24" s="681"/>
    </row>
    <row r="25" spans="1:42" s="392" customFormat="1" ht="27" customHeight="1" thickBot="1">
      <c r="A25" s="635">
        <f t="shared" si="9"/>
        <v>46336</v>
      </c>
      <c r="B25" s="639">
        <f t="shared" si="0"/>
        <v>3</v>
      </c>
      <c r="C25" s="643"/>
      <c r="D25" s="596"/>
      <c r="E25" s="596"/>
      <c r="F25" s="599"/>
      <c r="G25" s="588">
        <f t="shared" si="10"/>
        <v>46366</v>
      </c>
      <c r="H25" s="640">
        <f t="shared" si="1"/>
        <v>5</v>
      </c>
      <c r="I25" s="642"/>
      <c r="J25" s="595"/>
      <c r="K25" s="595"/>
      <c r="L25" s="600"/>
      <c r="M25" s="592">
        <f t="shared" si="6"/>
        <v>46397</v>
      </c>
      <c r="N25" s="639">
        <f t="shared" si="2"/>
        <v>1</v>
      </c>
      <c r="O25" s="644"/>
      <c r="P25" s="596"/>
      <c r="Q25" s="596"/>
      <c r="R25" s="599"/>
      <c r="S25" s="907">
        <f t="shared" si="11"/>
        <v>46428</v>
      </c>
      <c r="T25" s="908">
        <f t="shared" si="3"/>
        <v>4</v>
      </c>
      <c r="U25" s="643"/>
      <c r="V25" s="596"/>
      <c r="W25" s="596"/>
      <c r="X25" s="599"/>
      <c r="Y25" s="588">
        <f t="shared" si="7"/>
        <v>46456</v>
      </c>
      <c r="Z25" s="640">
        <f t="shared" si="4"/>
        <v>4</v>
      </c>
      <c r="AA25" s="642"/>
      <c r="AB25" s="595"/>
      <c r="AC25" s="595"/>
      <c r="AD25" s="600"/>
      <c r="AE25" s="592">
        <f t="shared" si="8"/>
        <v>46487</v>
      </c>
      <c r="AF25" s="639">
        <f t="shared" si="5"/>
        <v>7</v>
      </c>
      <c r="AG25" s="644"/>
      <c r="AH25" s="596"/>
      <c r="AI25" s="596"/>
      <c r="AJ25" s="599"/>
      <c r="AL25" s="587" t="str">
        <f>IF($O$55&gt;$AT$4,"月3超","")</f>
        <v/>
      </c>
      <c r="AO25" s="680"/>
      <c r="AP25" s="681"/>
    </row>
    <row r="26" spans="1:42" s="392" customFormat="1" ht="27" customHeight="1" thickBot="1">
      <c r="A26" s="635">
        <f t="shared" si="9"/>
        <v>46337</v>
      </c>
      <c r="B26" s="639">
        <f t="shared" si="0"/>
        <v>4</v>
      </c>
      <c r="C26" s="643"/>
      <c r="D26" s="596"/>
      <c r="E26" s="596"/>
      <c r="F26" s="599"/>
      <c r="G26" s="588">
        <f t="shared" si="10"/>
        <v>46367</v>
      </c>
      <c r="H26" s="640">
        <f t="shared" si="1"/>
        <v>6</v>
      </c>
      <c r="I26" s="644"/>
      <c r="J26" s="596"/>
      <c r="K26" s="596"/>
      <c r="L26" s="599"/>
      <c r="M26" s="588">
        <f t="shared" si="6"/>
        <v>46398</v>
      </c>
      <c r="N26" s="640">
        <f t="shared" si="2"/>
        <v>2</v>
      </c>
      <c r="O26" s="642"/>
      <c r="P26" s="595"/>
      <c r="Q26" s="595"/>
      <c r="R26" s="600"/>
      <c r="S26" s="907">
        <f t="shared" si="11"/>
        <v>46429</v>
      </c>
      <c r="T26" s="908">
        <f t="shared" si="3"/>
        <v>5</v>
      </c>
      <c r="U26" s="643"/>
      <c r="V26" s="596"/>
      <c r="W26" s="596"/>
      <c r="X26" s="599"/>
      <c r="Y26" s="588">
        <f t="shared" si="7"/>
        <v>46457</v>
      </c>
      <c r="Z26" s="640">
        <f t="shared" si="4"/>
        <v>5</v>
      </c>
      <c r="AA26" s="644"/>
      <c r="AB26" s="596"/>
      <c r="AC26" s="596"/>
      <c r="AD26" s="599"/>
      <c r="AE26" s="588">
        <f t="shared" si="8"/>
        <v>46488</v>
      </c>
      <c r="AF26" s="640">
        <f t="shared" si="5"/>
        <v>1</v>
      </c>
      <c r="AG26" s="642"/>
      <c r="AH26" s="595"/>
      <c r="AI26" s="595"/>
      <c r="AJ26" s="600"/>
      <c r="AL26" s="587" t="str">
        <f>IF($U$55&gt;$AT$4,"月4超","")</f>
        <v/>
      </c>
      <c r="AO26" s="680"/>
      <c r="AP26" s="681"/>
    </row>
    <row r="27" spans="1:42" s="392" customFormat="1" ht="27" customHeight="1" thickBot="1">
      <c r="A27" s="636">
        <f t="shared" si="9"/>
        <v>46338</v>
      </c>
      <c r="B27" s="640">
        <f t="shared" si="0"/>
        <v>5</v>
      </c>
      <c r="C27" s="645"/>
      <c r="D27" s="595"/>
      <c r="E27" s="595"/>
      <c r="F27" s="600"/>
      <c r="G27" s="588">
        <f t="shared" si="10"/>
        <v>46368</v>
      </c>
      <c r="H27" s="640">
        <f t="shared" si="1"/>
        <v>7</v>
      </c>
      <c r="I27" s="644"/>
      <c r="J27" s="596"/>
      <c r="K27" s="596"/>
      <c r="L27" s="599"/>
      <c r="M27" s="588">
        <f t="shared" si="6"/>
        <v>46399</v>
      </c>
      <c r="N27" s="640">
        <f t="shared" si="2"/>
        <v>3</v>
      </c>
      <c r="O27" s="642"/>
      <c r="P27" s="595"/>
      <c r="Q27" s="595"/>
      <c r="R27" s="600"/>
      <c r="S27" s="909">
        <f t="shared" si="11"/>
        <v>46430</v>
      </c>
      <c r="T27" s="910">
        <f t="shared" si="3"/>
        <v>6</v>
      </c>
      <c r="U27" s="645"/>
      <c r="V27" s="595"/>
      <c r="W27" s="595"/>
      <c r="X27" s="600"/>
      <c r="Y27" s="588">
        <f t="shared" si="7"/>
        <v>46458</v>
      </c>
      <c r="Z27" s="640">
        <f t="shared" si="4"/>
        <v>6</v>
      </c>
      <c r="AA27" s="644"/>
      <c r="AB27" s="596"/>
      <c r="AC27" s="596"/>
      <c r="AD27" s="599"/>
      <c r="AE27" s="588">
        <f t="shared" si="8"/>
        <v>46489</v>
      </c>
      <c r="AF27" s="640">
        <f t="shared" si="5"/>
        <v>2</v>
      </c>
      <c r="AG27" s="642"/>
      <c r="AH27" s="595"/>
      <c r="AI27" s="595"/>
      <c r="AJ27" s="600"/>
      <c r="AL27" s="587" t="str">
        <f>IF($AA$55&gt;$AT$4,"月5超","")</f>
        <v/>
      </c>
      <c r="AO27" s="680"/>
      <c r="AP27" s="681"/>
    </row>
    <row r="28" spans="1:42" s="392" customFormat="1" ht="27" customHeight="1" thickBot="1">
      <c r="A28" s="635">
        <f t="shared" si="9"/>
        <v>46339</v>
      </c>
      <c r="B28" s="639">
        <f t="shared" si="0"/>
        <v>6</v>
      </c>
      <c r="C28" s="642"/>
      <c r="D28" s="595"/>
      <c r="E28" s="595"/>
      <c r="F28" s="600"/>
      <c r="G28" s="588">
        <f t="shared" si="10"/>
        <v>46369</v>
      </c>
      <c r="H28" s="640">
        <f t="shared" si="1"/>
        <v>1</v>
      </c>
      <c r="I28" s="644"/>
      <c r="J28" s="596"/>
      <c r="K28" s="596"/>
      <c r="L28" s="599"/>
      <c r="M28" s="592">
        <f t="shared" si="6"/>
        <v>46400</v>
      </c>
      <c r="N28" s="640">
        <f t="shared" si="2"/>
        <v>4</v>
      </c>
      <c r="O28" s="642"/>
      <c r="P28" s="596"/>
      <c r="Q28" s="596"/>
      <c r="R28" s="599"/>
      <c r="S28" s="907">
        <f t="shared" si="11"/>
        <v>46431</v>
      </c>
      <c r="T28" s="908">
        <f t="shared" si="3"/>
        <v>7</v>
      </c>
      <c r="U28" s="642"/>
      <c r="V28" s="595"/>
      <c r="W28" s="595"/>
      <c r="X28" s="600"/>
      <c r="Y28" s="588">
        <f t="shared" si="7"/>
        <v>46459</v>
      </c>
      <c r="Z28" s="640">
        <f t="shared" si="4"/>
        <v>7</v>
      </c>
      <c r="AA28" s="644"/>
      <c r="AB28" s="596"/>
      <c r="AC28" s="596"/>
      <c r="AD28" s="599"/>
      <c r="AE28" s="592">
        <f t="shared" si="8"/>
        <v>46490</v>
      </c>
      <c r="AF28" s="640">
        <f t="shared" si="5"/>
        <v>3</v>
      </c>
      <c r="AG28" s="644"/>
      <c r="AH28" s="596"/>
      <c r="AI28" s="596"/>
      <c r="AJ28" s="599"/>
      <c r="AL28" s="590" t="str">
        <f>IF($AG$55&gt;$AT$4,"月6超","")</f>
        <v/>
      </c>
      <c r="AO28" s="680"/>
      <c r="AP28" s="681"/>
    </row>
    <row r="29" spans="1:42" s="392" customFormat="1" ht="27" customHeight="1" thickBot="1">
      <c r="A29" s="635">
        <f t="shared" si="9"/>
        <v>46340</v>
      </c>
      <c r="B29" s="639">
        <f t="shared" si="0"/>
        <v>7</v>
      </c>
      <c r="C29" s="643"/>
      <c r="D29" s="596"/>
      <c r="E29" s="596"/>
      <c r="F29" s="599"/>
      <c r="G29" s="588">
        <f t="shared" si="10"/>
        <v>46370</v>
      </c>
      <c r="H29" s="640">
        <f t="shared" si="1"/>
        <v>2</v>
      </c>
      <c r="I29" s="644"/>
      <c r="J29" s="596"/>
      <c r="K29" s="596"/>
      <c r="L29" s="599"/>
      <c r="M29" s="592">
        <f t="shared" si="6"/>
        <v>46401</v>
      </c>
      <c r="N29" s="640">
        <f t="shared" si="2"/>
        <v>5</v>
      </c>
      <c r="O29" s="644"/>
      <c r="P29" s="596"/>
      <c r="Q29" s="596"/>
      <c r="R29" s="599"/>
      <c r="S29" s="907">
        <f t="shared" si="11"/>
        <v>46432</v>
      </c>
      <c r="T29" s="908">
        <f t="shared" si="3"/>
        <v>1</v>
      </c>
      <c r="U29" s="643"/>
      <c r="V29" s="596"/>
      <c r="W29" s="596"/>
      <c r="X29" s="599"/>
      <c r="Y29" s="588">
        <f t="shared" si="7"/>
        <v>46460</v>
      </c>
      <c r="Z29" s="640">
        <f t="shared" si="4"/>
        <v>1</v>
      </c>
      <c r="AA29" s="644"/>
      <c r="AB29" s="596"/>
      <c r="AC29" s="596"/>
      <c r="AD29" s="599"/>
      <c r="AE29" s="592">
        <f t="shared" si="8"/>
        <v>46491</v>
      </c>
      <c r="AF29" s="640">
        <f t="shared" si="5"/>
        <v>4</v>
      </c>
      <c r="AG29" s="644"/>
      <c r="AH29" s="596"/>
      <c r="AI29" s="596"/>
      <c r="AJ29" s="599"/>
      <c r="AL29" s="591"/>
      <c r="AO29" s="680"/>
      <c r="AP29" s="681"/>
    </row>
    <row r="30" spans="1:42" s="392" customFormat="1" ht="27" customHeight="1" thickBot="1">
      <c r="A30" s="635">
        <f t="shared" si="9"/>
        <v>46341</v>
      </c>
      <c r="B30" s="639">
        <f t="shared" si="0"/>
        <v>1</v>
      </c>
      <c r="C30" s="643"/>
      <c r="D30" s="596"/>
      <c r="E30" s="596"/>
      <c r="F30" s="599"/>
      <c r="G30" s="588">
        <f t="shared" si="10"/>
        <v>46371</v>
      </c>
      <c r="H30" s="640">
        <f t="shared" si="1"/>
        <v>3</v>
      </c>
      <c r="I30" s="644"/>
      <c r="J30" s="596"/>
      <c r="K30" s="596"/>
      <c r="L30" s="599"/>
      <c r="M30" s="592">
        <f t="shared" si="6"/>
        <v>46402</v>
      </c>
      <c r="N30" s="640">
        <f t="shared" si="2"/>
        <v>6</v>
      </c>
      <c r="O30" s="644"/>
      <c r="P30" s="596"/>
      <c r="Q30" s="596"/>
      <c r="R30" s="599"/>
      <c r="S30" s="907">
        <f t="shared" si="11"/>
        <v>46433</v>
      </c>
      <c r="T30" s="908">
        <f t="shared" si="3"/>
        <v>2</v>
      </c>
      <c r="U30" s="643"/>
      <c r="V30" s="596"/>
      <c r="W30" s="596"/>
      <c r="X30" s="599"/>
      <c r="Y30" s="588">
        <f t="shared" si="7"/>
        <v>46461</v>
      </c>
      <c r="Z30" s="640">
        <f t="shared" si="4"/>
        <v>2</v>
      </c>
      <c r="AA30" s="644"/>
      <c r="AB30" s="596"/>
      <c r="AC30" s="596"/>
      <c r="AD30" s="599"/>
      <c r="AE30" s="592">
        <f t="shared" si="8"/>
        <v>46492</v>
      </c>
      <c r="AF30" s="640">
        <f t="shared" si="5"/>
        <v>5</v>
      </c>
      <c r="AG30" s="644"/>
      <c r="AH30" s="596"/>
      <c r="AI30" s="596"/>
      <c r="AJ30" s="599"/>
      <c r="AL30" s="590" t="str">
        <f>IF(J8&lt;&gt;M8,"総不一","")</f>
        <v/>
      </c>
      <c r="AO30" s="680"/>
      <c r="AP30" s="681"/>
    </row>
    <row r="31" spans="1:42" s="392" customFormat="1" ht="27" customHeight="1" thickBot="1">
      <c r="A31" s="635">
        <f t="shared" si="9"/>
        <v>46342</v>
      </c>
      <c r="B31" s="639">
        <f t="shared" si="0"/>
        <v>2</v>
      </c>
      <c r="C31" s="643"/>
      <c r="D31" s="596"/>
      <c r="E31" s="596"/>
      <c r="F31" s="599"/>
      <c r="G31" s="588">
        <f t="shared" si="10"/>
        <v>46372</v>
      </c>
      <c r="H31" s="640">
        <f t="shared" si="1"/>
        <v>4</v>
      </c>
      <c r="I31" s="644"/>
      <c r="J31" s="596"/>
      <c r="K31" s="596"/>
      <c r="L31" s="599"/>
      <c r="M31" s="592">
        <f t="shared" si="6"/>
        <v>46403</v>
      </c>
      <c r="N31" s="640">
        <f t="shared" si="2"/>
        <v>7</v>
      </c>
      <c r="O31" s="642"/>
      <c r="P31" s="596"/>
      <c r="Q31" s="596"/>
      <c r="R31" s="599"/>
      <c r="S31" s="907">
        <f t="shared" si="11"/>
        <v>46434</v>
      </c>
      <c r="T31" s="908">
        <f t="shared" si="3"/>
        <v>3</v>
      </c>
      <c r="U31" s="643"/>
      <c r="V31" s="596"/>
      <c r="W31" s="596"/>
      <c r="X31" s="599"/>
      <c r="Y31" s="588">
        <f t="shared" si="7"/>
        <v>46462</v>
      </c>
      <c r="Z31" s="640">
        <f t="shared" si="4"/>
        <v>3</v>
      </c>
      <c r="AA31" s="644"/>
      <c r="AB31" s="596"/>
      <c r="AC31" s="596"/>
      <c r="AD31" s="599"/>
      <c r="AE31" s="592">
        <f t="shared" si="8"/>
        <v>46493</v>
      </c>
      <c r="AF31" s="640">
        <f t="shared" si="5"/>
        <v>6</v>
      </c>
      <c r="AG31" s="644"/>
      <c r="AH31" s="596"/>
      <c r="AI31" s="596"/>
      <c r="AJ31" s="599"/>
      <c r="AL31" s="590" t="str">
        <f>IF(J9&lt;&gt;M9,"学不一","")</f>
        <v/>
      </c>
      <c r="AO31" s="680"/>
      <c r="AP31" s="681"/>
    </row>
    <row r="32" spans="1:42" s="392" customFormat="1" ht="27" customHeight="1" thickBot="1">
      <c r="A32" s="635">
        <f t="shared" si="9"/>
        <v>46343</v>
      </c>
      <c r="B32" s="639">
        <f t="shared" si="0"/>
        <v>3</v>
      </c>
      <c r="C32" s="643"/>
      <c r="D32" s="596"/>
      <c r="E32" s="596"/>
      <c r="F32" s="599"/>
      <c r="G32" s="588">
        <f t="shared" si="10"/>
        <v>46373</v>
      </c>
      <c r="H32" s="640">
        <f t="shared" si="1"/>
        <v>5</v>
      </c>
      <c r="I32" s="644"/>
      <c r="J32" s="596"/>
      <c r="K32" s="596"/>
      <c r="L32" s="599"/>
      <c r="M32" s="592">
        <f t="shared" si="6"/>
        <v>46404</v>
      </c>
      <c r="N32" s="640">
        <f t="shared" si="2"/>
        <v>1</v>
      </c>
      <c r="O32" s="642"/>
      <c r="P32" s="596"/>
      <c r="Q32" s="596"/>
      <c r="R32" s="599"/>
      <c r="S32" s="907">
        <f t="shared" si="11"/>
        <v>46435</v>
      </c>
      <c r="T32" s="908">
        <f t="shared" si="3"/>
        <v>4</v>
      </c>
      <c r="U32" s="643"/>
      <c r="V32" s="596"/>
      <c r="W32" s="596"/>
      <c r="X32" s="599"/>
      <c r="Y32" s="588">
        <f t="shared" si="7"/>
        <v>46463</v>
      </c>
      <c r="Z32" s="640">
        <f t="shared" si="4"/>
        <v>4</v>
      </c>
      <c r="AA32" s="644"/>
      <c r="AB32" s="596"/>
      <c r="AC32" s="596"/>
      <c r="AD32" s="599"/>
      <c r="AE32" s="592">
        <f t="shared" si="8"/>
        <v>46494</v>
      </c>
      <c r="AF32" s="640">
        <f t="shared" si="5"/>
        <v>7</v>
      </c>
      <c r="AG32" s="644"/>
      <c r="AH32" s="596"/>
      <c r="AI32" s="596"/>
      <c r="AJ32" s="599"/>
      <c r="AL32" s="590" t="str">
        <f>IF(J10&lt;&gt;M10,"実不一","")</f>
        <v/>
      </c>
      <c r="AO32" s="680"/>
      <c r="AP32" s="681"/>
    </row>
    <row r="33" spans="1:42" s="392" customFormat="1" ht="27" customHeight="1" thickBot="1">
      <c r="A33" s="635">
        <f t="shared" si="9"/>
        <v>46344</v>
      </c>
      <c r="B33" s="639">
        <f t="shared" si="0"/>
        <v>4</v>
      </c>
      <c r="C33" s="643"/>
      <c r="D33" s="596"/>
      <c r="E33" s="596"/>
      <c r="F33" s="599"/>
      <c r="G33" s="588">
        <f t="shared" si="10"/>
        <v>46374</v>
      </c>
      <c r="H33" s="640">
        <f t="shared" si="1"/>
        <v>6</v>
      </c>
      <c r="I33" s="644"/>
      <c r="J33" s="596"/>
      <c r="K33" s="596"/>
      <c r="L33" s="599"/>
      <c r="M33" s="592">
        <f t="shared" si="6"/>
        <v>46405</v>
      </c>
      <c r="N33" s="640">
        <f t="shared" si="2"/>
        <v>2</v>
      </c>
      <c r="O33" s="644"/>
      <c r="P33" s="596"/>
      <c r="Q33" s="596"/>
      <c r="R33" s="599"/>
      <c r="S33" s="907">
        <f t="shared" si="11"/>
        <v>46436</v>
      </c>
      <c r="T33" s="908">
        <f t="shared" si="3"/>
        <v>5</v>
      </c>
      <c r="U33" s="643"/>
      <c r="V33" s="596"/>
      <c r="W33" s="596"/>
      <c r="X33" s="599"/>
      <c r="Y33" s="588">
        <f t="shared" si="7"/>
        <v>46464</v>
      </c>
      <c r="Z33" s="640">
        <f t="shared" si="4"/>
        <v>5</v>
      </c>
      <c r="AA33" s="644"/>
      <c r="AB33" s="596"/>
      <c r="AC33" s="596"/>
      <c r="AD33" s="599"/>
      <c r="AE33" s="592">
        <f t="shared" si="8"/>
        <v>46495</v>
      </c>
      <c r="AF33" s="640">
        <f t="shared" si="5"/>
        <v>1</v>
      </c>
      <c r="AG33" s="644"/>
      <c r="AH33" s="596"/>
      <c r="AI33" s="596"/>
      <c r="AJ33" s="599"/>
      <c r="AL33" s="590" t="str">
        <f>IF(J11&lt;&gt;M11,"就不一","")</f>
        <v/>
      </c>
      <c r="AO33" s="680"/>
      <c r="AP33" s="681"/>
    </row>
    <row r="34" spans="1:42" s="392" customFormat="1" ht="27" customHeight="1" thickBot="1">
      <c r="A34" s="635">
        <f t="shared" si="9"/>
        <v>46345</v>
      </c>
      <c r="B34" s="639">
        <f t="shared" si="0"/>
        <v>5</v>
      </c>
      <c r="C34" s="643"/>
      <c r="D34" s="596"/>
      <c r="E34" s="596"/>
      <c r="F34" s="599"/>
      <c r="G34" s="588">
        <f t="shared" si="10"/>
        <v>46375</v>
      </c>
      <c r="H34" s="640">
        <f t="shared" si="1"/>
        <v>7</v>
      </c>
      <c r="I34" s="644"/>
      <c r="J34" s="596"/>
      <c r="K34" s="596"/>
      <c r="L34" s="599"/>
      <c r="M34" s="592">
        <f t="shared" si="6"/>
        <v>46406</v>
      </c>
      <c r="N34" s="639">
        <f t="shared" si="2"/>
        <v>3</v>
      </c>
      <c r="O34" s="642"/>
      <c r="P34" s="596"/>
      <c r="Q34" s="596"/>
      <c r="R34" s="599"/>
      <c r="S34" s="907">
        <f t="shared" si="11"/>
        <v>46437</v>
      </c>
      <c r="T34" s="908">
        <f t="shared" si="3"/>
        <v>6</v>
      </c>
      <c r="U34" s="643"/>
      <c r="V34" s="596"/>
      <c r="W34" s="596"/>
      <c r="X34" s="599"/>
      <c r="Y34" s="588">
        <f t="shared" si="7"/>
        <v>46465</v>
      </c>
      <c r="Z34" s="640">
        <f t="shared" si="4"/>
        <v>6</v>
      </c>
      <c r="AA34" s="644"/>
      <c r="AB34" s="596"/>
      <c r="AC34" s="596"/>
      <c r="AD34" s="599"/>
      <c r="AE34" s="592">
        <f t="shared" si="8"/>
        <v>46496</v>
      </c>
      <c r="AF34" s="639">
        <f t="shared" si="5"/>
        <v>2</v>
      </c>
      <c r="AG34" s="643"/>
      <c r="AH34" s="596"/>
      <c r="AI34" s="596"/>
      <c r="AJ34" s="599"/>
      <c r="AL34" s="591"/>
      <c r="AO34" s="680"/>
      <c r="AP34" s="681"/>
    </row>
    <row r="35" spans="1:42" s="392" customFormat="1" ht="27" customHeight="1" thickBot="1">
      <c r="A35" s="635">
        <f t="shared" si="9"/>
        <v>46346</v>
      </c>
      <c r="B35" s="639">
        <f t="shared" si="0"/>
        <v>6</v>
      </c>
      <c r="C35" s="642"/>
      <c r="D35" s="595"/>
      <c r="E35" s="595"/>
      <c r="F35" s="600"/>
      <c r="G35" s="588">
        <f t="shared" si="10"/>
        <v>46376</v>
      </c>
      <c r="H35" s="640">
        <f t="shared" si="1"/>
        <v>1</v>
      </c>
      <c r="I35" s="642"/>
      <c r="J35" s="595"/>
      <c r="K35" s="595"/>
      <c r="L35" s="600"/>
      <c r="M35" s="592">
        <f t="shared" si="6"/>
        <v>46407</v>
      </c>
      <c r="N35" s="640">
        <f t="shared" si="2"/>
        <v>4</v>
      </c>
      <c r="O35" s="642"/>
      <c r="P35" s="596"/>
      <c r="Q35" s="596"/>
      <c r="R35" s="599"/>
      <c r="S35" s="907">
        <f t="shared" si="11"/>
        <v>46438</v>
      </c>
      <c r="T35" s="908">
        <f t="shared" si="3"/>
        <v>7</v>
      </c>
      <c r="U35" s="642"/>
      <c r="V35" s="595"/>
      <c r="W35" s="595"/>
      <c r="X35" s="600"/>
      <c r="Y35" s="588">
        <f t="shared" si="7"/>
        <v>46466</v>
      </c>
      <c r="Z35" s="640">
        <f t="shared" si="4"/>
        <v>7</v>
      </c>
      <c r="AA35" s="642"/>
      <c r="AB35" s="595"/>
      <c r="AC35" s="595"/>
      <c r="AD35" s="600"/>
      <c r="AE35" s="592">
        <f t="shared" si="8"/>
        <v>46497</v>
      </c>
      <c r="AF35" s="640">
        <f t="shared" si="5"/>
        <v>3</v>
      </c>
      <c r="AG35" s="644"/>
      <c r="AH35" s="596"/>
      <c r="AI35" s="596"/>
      <c r="AJ35" s="599"/>
      <c r="AL35" s="590" t="str">
        <f>IF(($M$9+$M$10)&lt;$AR$3,"実訓不","")</f>
        <v>実訓不</v>
      </c>
      <c r="AO35" s="680"/>
      <c r="AP35" s="681"/>
    </row>
    <row r="36" spans="1:42" s="392" customFormat="1" ht="27" customHeight="1" thickBot="1">
      <c r="A36" s="635">
        <f t="shared" si="9"/>
        <v>46347</v>
      </c>
      <c r="B36" s="639">
        <f t="shared" si="0"/>
        <v>7</v>
      </c>
      <c r="C36" s="643"/>
      <c r="D36" s="596"/>
      <c r="E36" s="596"/>
      <c r="F36" s="599"/>
      <c r="G36" s="592">
        <f t="shared" si="10"/>
        <v>46377</v>
      </c>
      <c r="H36" s="639">
        <f t="shared" si="1"/>
        <v>2</v>
      </c>
      <c r="I36" s="643"/>
      <c r="J36" s="596"/>
      <c r="K36" s="596"/>
      <c r="L36" s="599"/>
      <c r="M36" s="592">
        <f t="shared" si="6"/>
        <v>46408</v>
      </c>
      <c r="N36" s="640">
        <f t="shared" si="2"/>
        <v>5</v>
      </c>
      <c r="O36" s="644"/>
      <c r="P36" s="596"/>
      <c r="Q36" s="596"/>
      <c r="R36" s="599"/>
      <c r="S36" s="907">
        <f t="shared" si="11"/>
        <v>46439</v>
      </c>
      <c r="T36" s="908">
        <f t="shared" si="3"/>
        <v>1</v>
      </c>
      <c r="U36" s="643"/>
      <c r="V36" s="596"/>
      <c r="W36" s="596"/>
      <c r="X36" s="599"/>
      <c r="Y36" s="592">
        <f t="shared" si="7"/>
        <v>46467</v>
      </c>
      <c r="Z36" s="639">
        <f t="shared" si="4"/>
        <v>1</v>
      </c>
      <c r="AA36" s="643"/>
      <c r="AB36" s="596"/>
      <c r="AC36" s="596"/>
      <c r="AD36" s="599"/>
      <c r="AE36" s="592">
        <f t="shared" si="8"/>
        <v>46498</v>
      </c>
      <c r="AF36" s="640">
        <f t="shared" si="5"/>
        <v>4</v>
      </c>
      <c r="AG36" s="644"/>
      <c r="AH36" s="596"/>
      <c r="AI36" s="596"/>
      <c r="AJ36" s="599"/>
      <c r="AL36" s="590" t="str">
        <f>IF(($M$9+$M$10)&gt;$AT$3,"実訓超","")</f>
        <v/>
      </c>
      <c r="AO36" s="680"/>
      <c r="AP36" s="681"/>
    </row>
    <row r="37" spans="1:42" s="392" customFormat="1" ht="27" customHeight="1" thickBot="1">
      <c r="A37" s="635">
        <f t="shared" si="9"/>
        <v>46348</v>
      </c>
      <c r="B37" s="639">
        <f t="shared" si="0"/>
        <v>1</v>
      </c>
      <c r="C37" s="643"/>
      <c r="D37" s="596"/>
      <c r="E37" s="596"/>
      <c r="F37" s="599"/>
      <c r="G37" s="588">
        <f t="shared" si="10"/>
        <v>46378</v>
      </c>
      <c r="H37" s="640">
        <f t="shared" si="1"/>
        <v>3</v>
      </c>
      <c r="I37" s="642"/>
      <c r="J37" s="595"/>
      <c r="K37" s="595"/>
      <c r="L37" s="600"/>
      <c r="M37" s="592">
        <f t="shared" si="6"/>
        <v>46409</v>
      </c>
      <c r="N37" s="640">
        <f t="shared" si="2"/>
        <v>6</v>
      </c>
      <c r="O37" s="644"/>
      <c r="P37" s="596"/>
      <c r="Q37" s="596"/>
      <c r="R37" s="599"/>
      <c r="S37" s="907">
        <f t="shared" si="11"/>
        <v>46440</v>
      </c>
      <c r="T37" s="908">
        <f t="shared" si="3"/>
        <v>2</v>
      </c>
      <c r="U37" s="643"/>
      <c r="V37" s="596"/>
      <c r="W37" s="596"/>
      <c r="X37" s="599"/>
      <c r="Y37" s="588">
        <f t="shared" si="7"/>
        <v>46468</v>
      </c>
      <c r="Z37" s="640">
        <f t="shared" si="4"/>
        <v>2</v>
      </c>
      <c r="AA37" s="642"/>
      <c r="AB37" s="595"/>
      <c r="AC37" s="595"/>
      <c r="AD37" s="600"/>
      <c r="AE37" s="592">
        <f t="shared" si="8"/>
        <v>46499</v>
      </c>
      <c r="AF37" s="640">
        <f t="shared" si="5"/>
        <v>5</v>
      </c>
      <c r="AG37" s="644"/>
      <c r="AH37" s="596"/>
      <c r="AI37" s="596"/>
      <c r="AJ37" s="599"/>
      <c r="AL37" s="590" t="str">
        <f>IF($M$11&lt;$AR$14,"就支不","")</f>
        <v>就支不</v>
      </c>
      <c r="AO37" s="680"/>
      <c r="AP37" s="681"/>
    </row>
    <row r="38" spans="1:42" s="392" customFormat="1" ht="27" customHeight="1" thickBot="1">
      <c r="A38" s="635">
        <f t="shared" si="9"/>
        <v>46349</v>
      </c>
      <c r="B38" s="639">
        <f t="shared" si="0"/>
        <v>2</v>
      </c>
      <c r="C38" s="643"/>
      <c r="D38" s="596"/>
      <c r="E38" s="596"/>
      <c r="F38" s="599"/>
      <c r="G38" s="588">
        <f t="shared" si="10"/>
        <v>46379</v>
      </c>
      <c r="H38" s="640">
        <f t="shared" si="1"/>
        <v>4</v>
      </c>
      <c r="I38" s="642"/>
      <c r="J38" s="595"/>
      <c r="K38" s="595"/>
      <c r="L38" s="600"/>
      <c r="M38" s="592">
        <f t="shared" si="6"/>
        <v>46410</v>
      </c>
      <c r="N38" s="639">
        <f t="shared" si="2"/>
        <v>7</v>
      </c>
      <c r="O38" s="642"/>
      <c r="P38" s="596"/>
      <c r="Q38" s="596"/>
      <c r="R38" s="599"/>
      <c r="S38" s="907">
        <f t="shared" si="11"/>
        <v>46441</v>
      </c>
      <c r="T38" s="908">
        <f t="shared" si="3"/>
        <v>3</v>
      </c>
      <c r="U38" s="643"/>
      <c r="V38" s="596"/>
      <c r="W38" s="596"/>
      <c r="X38" s="599"/>
      <c r="Y38" s="588">
        <f t="shared" si="7"/>
        <v>46469</v>
      </c>
      <c r="Z38" s="640">
        <f t="shared" si="4"/>
        <v>3</v>
      </c>
      <c r="AA38" s="642"/>
      <c r="AB38" s="595"/>
      <c r="AC38" s="595"/>
      <c r="AD38" s="600"/>
      <c r="AE38" s="592">
        <f t="shared" si="8"/>
        <v>46500</v>
      </c>
      <c r="AF38" s="639">
        <f t="shared" si="5"/>
        <v>6</v>
      </c>
      <c r="AG38" s="644"/>
      <c r="AH38" s="596"/>
      <c r="AI38" s="596"/>
      <c r="AJ38" s="599"/>
      <c r="AL38" s="590" t="str">
        <f>IF($M$11&gt;$AT$14,"就支超","")</f>
        <v/>
      </c>
      <c r="AO38" s="680"/>
      <c r="AP38" s="681"/>
    </row>
    <row r="39" spans="1:42" s="392" customFormat="1" ht="27" customHeight="1">
      <c r="A39" s="635">
        <f t="shared" si="9"/>
        <v>46350</v>
      </c>
      <c r="B39" s="639">
        <f t="shared" si="0"/>
        <v>3</v>
      </c>
      <c r="C39" s="643"/>
      <c r="D39" s="596"/>
      <c r="E39" s="596"/>
      <c r="F39" s="599"/>
      <c r="G39" s="592">
        <f t="shared" si="10"/>
        <v>46380</v>
      </c>
      <c r="H39" s="639">
        <f t="shared" si="1"/>
        <v>5</v>
      </c>
      <c r="I39" s="644"/>
      <c r="J39" s="596"/>
      <c r="K39" s="596"/>
      <c r="L39" s="599"/>
      <c r="M39" s="592">
        <f t="shared" si="6"/>
        <v>46411</v>
      </c>
      <c r="N39" s="639">
        <f t="shared" si="2"/>
        <v>1</v>
      </c>
      <c r="O39" s="642"/>
      <c r="P39" s="596"/>
      <c r="Q39" s="596"/>
      <c r="R39" s="599"/>
      <c r="S39" s="907">
        <f t="shared" si="11"/>
        <v>46442</v>
      </c>
      <c r="T39" s="908">
        <f t="shared" si="3"/>
        <v>4</v>
      </c>
      <c r="U39" s="643"/>
      <c r="V39" s="596"/>
      <c r="W39" s="596"/>
      <c r="X39" s="599"/>
      <c r="Y39" s="592">
        <f t="shared" si="7"/>
        <v>46470</v>
      </c>
      <c r="Z39" s="639">
        <f t="shared" si="4"/>
        <v>4</v>
      </c>
      <c r="AA39" s="644"/>
      <c r="AB39" s="596"/>
      <c r="AC39" s="596"/>
      <c r="AD39" s="599"/>
      <c r="AE39" s="592">
        <f t="shared" si="8"/>
        <v>46501</v>
      </c>
      <c r="AF39" s="639">
        <f t="shared" si="5"/>
        <v>7</v>
      </c>
      <c r="AG39" s="643"/>
      <c r="AH39" s="596"/>
      <c r="AI39" s="596"/>
      <c r="AJ39" s="599"/>
      <c r="AL39" s="591"/>
      <c r="AO39" s="680"/>
      <c r="AP39" s="681"/>
    </row>
    <row r="40" spans="1:42" s="392" customFormat="1" ht="27" customHeight="1">
      <c r="A40" s="635">
        <f t="shared" si="9"/>
        <v>46351</v>
      </c>
      <c r="B40" s="639">
        <f t="shared" si="0"/>
        <v>4</v>
      </c>
      <c r="C40" s="643"/>
      <c r="D40" s="596"/>
      <c r="E40" s="596"/>
      <c r="F40" s="599"/>
      <c r="G40" s="588">
        <f t="shared" si="10"/>
        <v>46381</v>
      </c>
      <c r="H40" s="640">
        <f t="shared" si="1"/>
        <v>6</v>
      </c>
      <c r="I40" s="643"/>
      <c r="J40" s="596"/>
      <c r="K40" s="596"/>
      <c r="L40" s="599"/>
      <c r="M40" s="592">
        <f t="shared" si="6"/>
        <v>46412</v>
      </c>
      <c r="N40" s="639">
        <f t="shared" si="2"/>
        <v>2</v>
      </c>
      <c r="O40" s="642"/>
      <c r="P40" s="596"/>
      <c r="Q40" s="596"/>
      <c r="R40" s="599"/>
      <c r="S40" s="907">
        <f t="shared" si="11"/>
        <v>46443</v>
      </c>
      <c r="T40" s="908">
        <f t="shared" si="3"/>
        <v>5</v>
      </c>
      <c r="U40" s="643"/>
      <c r="V40" s="596"/>
      <c r="W40" s="596"/>
      <c r="X40" s="599"/>
      <c r="Y40" s="588">
        <f t="shared" si="7"/>
        <v>46471</v>
      </c>
      <c r="Z40" s="640">
        <f t="shared" si="4"/>
        <v>5</v>
      </c>
      <c r="AA40" s="644"/>
      <c r="AB40" s="596"/>
      <c r="AC40" s="596"/>
      <c r="AD40" s="599"/>
      <c r="AE40" s="592">
        <f t="shared" si="8"/>
        <v>46502</v>
      </c>
      <c r="AF40" s="639">
        <f t="shared" si="5"/>
        <v>1</v>
      </c>
      <c r="AG40" s="643"/>
      <c r="AH40" s="596"/>
      <c r="AI40" s="596"/>
      <c r="AJ40" s="599"/>
      <c r="AL40" s="591"/>
      <c r="AO40" s="682"/>
      <c r="AP40" s="683"/>
    </row>
    <row r="41" spans="1:42" s="392" customFormat="1" ht="27" customHeight="1">
      <c r="A41" s="635">
        <f t="shared" si="9"/>
        <v>46352</v>
      </c>
      <c r="B41" s="639">
        <f t="shared" si="0"/>
        <v>5</v>
      </c>
      <c r="C41" s="643"/>
      <c r="D41" s="596"/>
      <c r="E41" s="596"/>
      <c r="F41" s="599"/>
      <c r="G41" s="588">
        <f t="shared" si="10"/>
        <v>46382</v>
      </c>
      <c r="H41" s="640">
        <f t="shared" si="1"/>
        <v>7</v>
      </c>
      <c r="I41" s="644"/>
      <c r="J41" s="596"/>
      <c r="K41" s="596"/>
      <c r="L41" s="599"/>
      <c r="M41" s="592">
        <f t="shared" si="6"/>
        <v>46413</v>
      </c>
      <c r="N41" s="639">
        <f t="shared" si="2"/>
        <v>3</v>
      </c>
      <c r="O41" s="643"/>
      <c r="P41" s="596"/>
      <c r="Q41" s="596"/>
      <c r="R41" s="599"/>
      <c r="S41" s="907">
        <f t="shared" si="11"/>
        <v>46444</v>
      </c>
      <c r="T41" s="908">
        <f t="shared" si="3"/>
        <v>6</v>
      </c>
      <c r="U41" s="643" t="s">
        <v>1147</v>
      </c>
      <c r="V41" s="596"/>
      <c r="W41" s="596"/>
      <c r="X41" s="599"/>
      <c r="Y41" s="588">
        <f t="shared" si="7"/>
        <v>46472</v>
      </c>
      <c r="Z41" s="640">
        <f t="shared" si="4"/>
        <v>6</v>
      </c>
      <c r="AA41" s="644"/>
      <c r="AB41" s="596"/>
      <c r="AC41" s="596"/>
      <c r="AD41" s="599"/>
      <c r="AE41" s="592">
        <f t="shared" si="8"/>
        <v>46503</v>
      </c>
      <c r="AF41" s="639">
        <f t="shared" si="5"/>
        <v>2</v>
      </c>
      <c r="AG41" s="643"/>
      <c r="AH41" s="596"/>
      <c r="AI41" s="596"/>
      <c r="AJ41" s="599"/>
      <c r="AL41" s="591"/>
      <c r="AO41" s="682"/>
      <c r="AP41" s="683"/>
    </row>
    <row r="42" spans="1:42" s="392" customFormat="1" ht="27" customHeight="1">
      <c r="A42" s="635">
        <f t="shared" si="9"/>
        <v>46353</v>
      </c>
      <c r="B42" s="639">
        <f t="shared" si="0"/>
        <v>6</v>
      </c>
      <c r="C42" s="642"/>
      <c r="D42" s="595"/>
      <c r="E42" s="595"/>
      <c r="F42" s="600"/>
      <c r="G42" s="588">
        <f t="shared" si="10"/>
        <v>46383</v>
      </c>
      <c r="H42" s="640">
        <f t="shared" si="1"/>
        <v>1</v>
      </c>
      <c r="I42" s="644"/>
      <c r="J42" s="596"/>
      <c r="K42" s="596"/>
      <c r="L42" s="599"/>
      <c r="M42" s="592">
        <f t="shared" si="6"/>
        <v>46414</v>
      </c>
      <c r="N42" s="639">
        <f t="shared" si="2"/>
        <v>4</v>
      </c>
      <c r="O42" s="643"/>
      <c r="P42" s="596"/>
      <c r="Q42" s="596"/>
      <c r="R42" s="599"/>
      <c r="S42" s="907">
        <f t="shared" si="11"/>
        <v>46445</v>
      </c>
      <c r="T42" s="908">
        <f t="shared" si="3"/>
        <v>7</v>
      </c>
      <c r="U42" s="642"/>
      <c r="V42" s="595"/>
      <c r="W42" s="595"/>
      <c r="X42" s="600"/>
      <c r="Y42" s="588">
        <f t="shared" si="7"/>
        <v>46473</v>
      </c>
      <c r="Z42" s="640">
        <f t="shared" si="4"/>
        <v>7</v>
      </c>
      <c r="AA42" s="644"/>
      <c r="AB42" s="596"/>
      <c r="AC42" s="596"/>
      <c r="AD42" s="599"/>
      <c r="AE42" s="592">
        <f t="shared" si="8"/>
        <v>46504</v>
      </c>
      <c r="AF42" s="639">
        <f t="shared" si="5"/>
        <v>3</v>
      </c>
      <c r="AG42" s="643"/>
      <c r="AH42" s="596"/>
      <c r="AI42" s="596"/>
      <c r="AJ42" s="599"/>
      <c r="AL42" s="591"/>
      <c r="AO42" s="682"/>
      <c r="AP42" s="683"/>
    </row>
    <row r="43" spans="1:42" s="392" customFormat="1" ht="27" customHeight="1">
      <c r="A43" s="635">
        <f t="shared" si="9"/>
        <v>46354</v>
      </c>
      <c r="B43" s="639">
        <f t="shared" si="0"/>
        <v>7</v>
      </c>
      <c r="C43" s="642"/>
      <c r="D43" s="595"/>
      <c r="E43" s="595"/>
      <c r="F43" s="600"/>
      <c r="G43" s="588">
        <f t="shared" si="10"/>
        <v>46384</v>
      </c>
      <c r="H43" s="640">
        <f t="shared" si="1"/>
        <v>2</v>
      </c>
      <c r="I43" s="644"/>
      <c r="J43" s="596"/>
      <c r="K43" s="596"/>
      <c r="L43" s="599"/>
      <c r="M43" s="592">
        <f t="shared" si="6"/>
        <v>46415</v>
      </c>
      <c r="N43" s="639">
        <f>WEEKDAY(M43)</f>
        <v>5</v>
      </c>
      <c r="O43" s="643"/>
      <c r="P43" s="596"/>
      <c r="Q43" s="596"/>
      <c r="R43" s="599"/>
      <c r="S43" s="907">
        <f t="shared" si="11"/>
        <v>46446</v>
      </c>
      <c r="T43" s="908">
        <f t="shared" si="3"/>
        <v>1</v>
      </c>
      <c r="U43" s="642"/>
      <c r="V43" s="595"/>
      <c r="W43" s="595"/>
      <c r="X43" s="600"/>
      <c r="Y43" s="588">
        <f t="shared" si="7"/>
        <v>46474</v>
      </c>
      <c r="Z43" s="640">
        <f t="shared" si="4"/>
        <v>1</v>
      </c>
      <c r="AA43" s="644"/>
      <c r="AB43" s="596"/>
      <c r="AC43" s="596"/>
      <c r="AD43" s="599"/>
      <c r="AE43" s="592">
        <f t="shared" si="8"/>
        <v>46505</v>
      </c>
      <c r="AF43" s="639">
        <f>WEEKDAY(AE43)</f>
        <v>4</v>
      </c>
      <c r="AG43" s="643"/>
      <c r="AH43" s="596"/>
      <c r="AI43" s="596"/>
      <c r="AJ43" s="599"/>
      <c r="AL43" s="591"/>
      <c r="AO43" s="682"/>
      <c r="AP43" s="683"/>
    </row>
    <row r="44" spans="1:42" s="392" customFormat="1" ht="27" customHeight="1">
      <c r="A44" s="635">
        <f t="shared" si="9"/>
        <v>46355</v>
      </c>
      <c r="B44" s="639">
        <f t="shared" si="0"/>
        <v>1</v>
      </c>
      <c r="C44" s="643"/>
      <c r="D44" s="596"/>
      <c r="E44" s="596"/>
      <c r="F44" s="599"/>
      <c r="G44" s="588">
        <f t="shared" si="10"/>
        <v>46385</v>
      </c>
      <c r="H44" s="640">
        <f t="shared" si="1"/>
        <v>3</v>
      </c>
      <c r="I44" s="644"/>
      <c r="J44" s="596"/>
      <c r="K44" s="596"/>
      <c r="L44" s="599"/>
      <c r="M44" s="592">
        <f t="shared" si="6"/>
        <v>46416</v>
      </c>
      <c r="N44" s="639">
        <f>WEEKDAY(M44)</f>
        <v>6</v>
      </c>
      <c r="O44" s="643"/>
      <c r="P44" s="596"/>
      <c r="Q44" s="596"/>
      <c r="R44" s="599"/>
      <c r="S44" s="907">
        <f t="shared" si="11"/>
        <v>46447</v>
      </c>
      <c r="T44" s="908">
        <f t="shared" si="3"/>
        <v>2</v>
      </c>
      <c r="U44" s="643"/>
      <c r="V44" s="596"/>
      <c r="W44" s="596"/>
      <c r="X44" s="599"/>
      <c r="Y44" s="588">
        <f t="shared" si="7"/>
        <v>46475</v>
      </c>
      <c r="Z44" s="640">
        <f t="shared" si="4"/>
        <v>2</v>
      </c>
      <c r="AA44" s="644"/>
      <c r="AB44" s="596"/>
      <c r="AC44" s="596"/>
      <c r="AD44" s="599"/>
      <c r="AE44" s="592">
        <f t="shared" si="8"/>
        <v>46506</v>
      </c>
      <c r="AF44" s="639">
        <f>WEEKDAY(AE44)</f>
        <v>5</v>
      </c>
      <c r="AG44" s="643"/>
      <c r="AH44" s="596"/>
      <c r="AI44" s="596"/>
      <c r="AJ44" s="599"/>
      <c r="AL44" s="591"/>
      <c r="AO44" s="682"/>
      <c r="AP44" s="683"/>
    </row>
    <row r="45" spans="1:42" s="392" customFormat="1" ht="27" customHeight="1">
      <c r="A45" s="636">
        <f t="shared" si="9"/>
        <v>46356</v>
      </c>
      <c r="B45" s="640">
        <f t="shared" si="0"/>
        <v>2</v>
      </c>
      <c r="C45" s="645"/>
      <c r="D45" s="595"/>
      <c r="E45" s="595"/>
      <c r="F45" s="600"/>
      <c r="G45" s="588">
        <f t="shared" si="10"/>
        <v>46386</v>
      </c>
      <c r="H45" s="640">
        <f t="shared" si="1"/>
        <v>4</v>
      </c>
      <c r="I45" s="644"/>
      <c r="J45" s="596"/>
      <c r="K45" s="596"/>
      <c r="L45" s="599"/>
      <c r="M45" s="592">
        <f t="shared" si="6"/>
        <v>46417</v>
      </c>
      <c r="N45" s="639">
        <f t="shared" ref="N45:N47" si="12">WEEKDAY(M45)</f>
        <v>7</v>
      </c>
      <c r="O45" s="643"/>
      <c r="P45" s="596"/>
      <c r="Q45" s="596"/>
      <c r="R45" s="599"/>
      <c r="S45" s="909">
        <f t="shared" si="11"/>
        <v>46448</v>
      </c>
      <c r="T45" s="910">
        <f t="shared" si="3"/>
        <v>3</v>
      </c>
      <c r="U45" s="645"/>
      <c r="V45" s="595"/>
      <c r="W45" s="595"/>
      <c r="X45" s="600"/>
      <c r="Y45" s="588">
        <f t="shared" si="7"/>
        <v>46476</v>
      </c>
      <c r="Z45" s="640">
        <f t="shared" si="4"/>
        <v>3</v>
      </c>
      <c r="AA45" s="644"/>
      <c r="AB45" s="596"/>
      <c r="AC45" s="596"/>
      <c r="AD45" s="599"/>
      <c r="AE45" s="592">
        <f t="shared" si="8"/>
        <v>46507</v>
      </c>
      <c r="AF45" s="639">
        <f t="shared" ref="AF45:AF47" si="13">WEEKDAY(AE45)</f>
        <v>6</v>
      </c>
      <c r="AG45" s="643"/>
      <c r="AH45" s="596"/>
      <c r="AI45" s="596"/>
      <c r="AJ45" s="599"/>
      <c r="AL45" s="591"/>
      <c r="AO45" s="682"/>
      <c r="AP45" s="683"/>
    </row>
    <row r="46" spans="1:42" s="392" customFormat="1" ht="27" customHeight="1">
      <c r="A46" s="635">
        <f t="shared" si="9"/>
        <v>46357</v>
      </c>
      <c r="B46" s="639">
        <f t="shared" si="0"/>
        <v>3</v>
      </c>
      <c r="C46" s="643"/>
      <c r="D46" s="596"/>
      <c r="E46" s="596"/>
      <c r="F46" s="599"/>
      <c r="G46" s="588">
        <f t="shared" si="10"/>
        <v>46387</v>
      </c>
      <c r="H46" s="640">
        <f t="shared" si="1"/>
        <v>5</v>
      </c>
      <c r="I46" s="644"/>
      <c r="J46" s="596"/>
      <c r="K46" s="596"/>
      <c r="L46" s="599"/>
      <c r="M46" s="592">
        <f t="shared" si="6"/>
        <v>46418</v>
      </c>
      <c r="N46" s="639">
        <f t="shared" si="12"/>
        <v>1</v>
      </c>
      <c r="O46" s="643"/>
      <c r="P46" s="596"/>
      <c r="Q46" s="596"/>
      <c r="R46" s="599"/>
      <c r="S46" s="907">
        <f t="shared" si="11"/>
        <v>46449</v>
      </c>
      <c r="T46" s="908">
        <f t="shared" si="3"/>
        <v>4</v>
      </c>
      <c r="U46" s="643"/>
      <c r="V46" s="596"/>
      <c r="W46" s="596"/>
      <c r="X46" s="599"/>
      <c r="Y46" s="588">
        <f t="shared" si="7"/>
        <v>46477</v>
      </c>
      <c r="Z46" s="640">
        <f t="shared" si="4"/>
        <v>4</v>
      </c>
      <c r="AA46" s="644"/>
      <c r="AB46" s="596"/>
      <c r="AC46" s="596"/>
      <c r="AD46" s="599"/>
      <c r="AE46" s="592">
        <f t="shared" si="8"/>
        <v>46508</v>
      </c>
      <c r="AF46" s="639">
        <f t="shared" si="13"/>
        <v>7</v>
      </c>
      <c r="AG46" s="643"/>
      <c r="AH46" s="596"/>
      <c r="AI46" s="596"/>
      <c r="AJ46" s="599"/>
      <c r="AL46" s="591"/>
      <c r="AO46" s="682"/>
      <c r="AP46" s="683"/>
    </row>
    <row r="47" spans="1:42" s="392" customFormat="1" ht="27" customHeight="1">
      <c r="A47" s="635">
        <f t="shared" si="9"/>
        <v>46358</v>
      </c>
      <c r="B47" s="639">
        <f t="shared" si="0"/>
        <v>4</v>
      </c>
      <c r="C47" s="643"/>
      <c r="D47" s="596"/>
      <c r="E47" s="596"/>
      <c r="F47" s="599"/>
      <c r="G47" s="592">
        <f t="shared" si="10"/>
        <v>46388</v>
      </c>
      <c r="H47" s="639">
        <f t="shared" si="1"/>
        <v>6</v>
      </c>
      <c r="I47" s="698"/>
      <c r="J47" s="699"/>
      <c r="K47" s="699"/>
      <c r="L47" s="693"/>
      <c r="M47" s="592">
        <f t="shared" si="6"/>
        <v>46419</v>
      </c>
      <c r="N47" s="639">
        <f t="shared" si="12"/>
        <v>2</v>
      </c>
      <c r="O47" s="643"/>
      <c r="P47" s="596"/>
      <c r="Q47" s="596"/>
      <c r="R47" s="599"/>
      <c r="S47" s="907">
        <f t="shared" si="11"/>
        <v>46450</v>
      </c>
      <c r="T47" s="908">
        <f t="shared" si="3"/>
        <v>5</v>
      </c>
      <c r="U47" s="643"/>
      <c r="V47" s="596"/>
      <c r="W47" s="596"/>
      <c r="X47" s="599"/>
      <c r="Y47" s="592">
        <f t="shared" si="7"/>
        <v>46478</v>
      </c>
      <c r="Z47" s="639">
        <f t="shared" si="4"/>
        <v>5</v>
      </c>
      <c r="AA47" s="698"/>
      <c r="AB47" s="699"/>
      <c r="AC47" s="699"/>
      <c r="AD47" s="693"/>
      <c r="AE47" s="592">
        <f t="shared" si="8"/>
        <v>46509</v>
      </c>
      <c r="AF47" s="639">
        <f t="shared" si="13"/>
        <v>1</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3</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0</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U46" sqref="U46"/>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12</v>
      </c>
      <c r="N1" s="63"/>
      <c r="O1" s="64" t="s">
        <v>29</v>
      </c>
      <c r="P1" s="64"/>
      <c r="Q1" s="64"/>
      <c r="R1" s="63"/>
      <c r="S1" s="63"/>
      <c r="T1" s="63"/>
      <c r="U1" s="64"/>
      <c r="V1" s="64"/>
      <c r="W1" s="64"/>
      <c r="X1" s="63"/>
      <c r="Y1" s="63"/>
      <c r="Z1" s="63"/>
      <c r="AA1" s="64"/>
      <c r="AB1" s="64"/>
      <c r="AC1" s="64"/>
      <c r="AD1" s="63"/>
      <c r="AE1" s="65">
        <f>MONTH($AO$3)</f>
        <v>12</v>
      </c>
      <c r="AF1" s="63"/>
      <c r="AG1" s="64" t="s">
        <v>29</v>
      </c>
      <c r="AH1" s="64"/>
      <c r="AI1" s="64"/>
      <c r="AJ1" s="63"/>
    </row>
    <row r="2" spans="1:47" ht="15" customHeight="1" thickBot="1">
      <c r="A2" s="67"/>
      <c r="B2" s="385" t="s">
        <v>454</v>
      </c>
      <c r="C2" s="1099">
        <v>46357</v>
      </c>
      <c r="D2" s="495" t="s">
        <v>502</v>
      </c>
      <c r="E2" s="68"/>
      <c r="F2" s="67"/>
      <c r="G2" s="67"/>
      <c r="H2" s="389"/>
      <c r="I2" s="68"/>
      <c r="J2" s="1602" t="s">
        <v>441</v>
      </c>
      <c r="K2" s="1602"/>
      <c r="L2" s="1602"/>
      <c r="M2" s="1602"/>
      <c r="N2" s="1602"/>
      <c r="O2" s="1603" t="str">
        <f>Data!$A$11</f>
        <v>育児等両立応援訓練（短時間訓練）（４箇月）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育児等両立応援訓練（短時間訓練）（４箇月）</v>
      </c>
      <c r="AH2" s="1603"/>
      <c r="AI2" s="1603"/>
      <c r="AJ2" s="1603"/>
      <c r="AK2" s="382"/>
      <c r="AL2" s="382"/>
      <c r="AQ2" s="200" t="s">
        <v>392</v>
      </c>
      <c r="AR2" s="391">
        <f>VLOOKUP(O2,祝日!K3:S25,2,FALSE)</f>
        <v>4</v>
      </c>
      <c r="AS2" s="199" t="s">
        <v>457</v>
      </c>
    </row>
    <row r="3" spans="1:47" ht="15" customHeight="1" thickBot="1">
      <c r="A3" s="69"/>
      <c r="B3" s="385" t="s">
        <v>455</v>
      </c>
      <c r="C3" s="1099">
        <v>46476</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46357</v>
      </c>
      <c r="AQ3" s="200" t="s">
        <v>280</v>
      </c>
      <c r="AR3" s="346">
        <f>VLOOKUP($O$2,祝日!$K$3:$S$25,3,FALSE)</f>
        <v>320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46476</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1007</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336</v>
      </c>
      <c r="AS6" t="s">
        <v>395</v>
      </c>
      <c r="AT6" s="346">
        <f>IF(AT4=999,"",AR2*AT4)</f>
        <v>360</v>
      </c>
      <c r="AU6" t="str">
        <f>IF(AT6="","","時間以下")</f>
        <v>時間以下</v>
      </c>
    </row>
    <row r="7" spans="1:47" ht="13.95" customHeight="1" thickBot="1">
      <c r="A7" s="1629">
        <f>'６カリキュラム'!E48</f>
        <v>0</v>
      </c>
      <c r="B7" s="1591"/>
      <c r="C7" s="1591"/>
      <c r="D7" s="1591"/>
      <c r="E7" s="1591"/>
      <c r="F7" s="1591"/>
      <c r="G7" s="1630"/>
      <c r="H7" s="395"/>
      <c r="I7" s="1100"/>
      <c r="J7" s="1605" t="s">
        <v>445</v>
      </c>
      <c r="K7" s="1605"/>
      <c r="L7" s="1605"/>
      <c r="M7" s="1606" t="s">
        <v>446</v>
      </c>
      <c r="N7" s="1606"/>
      <c r="O7" s="1636" t="s">
        <v>722</v>
      </c>
      <c r="P7" s="1637"/>
      <c r="Q7" s="1637"/>
      <c r="R7" s="1638"/>
      <c r="S7" s="69"/>
      <c r="T7" s="721" t="str">
        <f>IF(AR2=6,"①","")</f>
        <v/>
      </c>
      <c r="U7" s="720" t="str">
        <f>CONCATENATE(TEXT(AR9,"ggge年m月d日"),"から",TEXT(AT9,"ggge年m月d日"),"までの期間で、")</f>
        <v>令和9年2月1日から令和9年3月15日までの期間で、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4" t="s">
        <v>460</v>
      </c>
      <c r="B8" s="1635"/>
      <c r="C8" s="686"/>
      <c r="D8" s="1619" t="s">
        <v>468</v>
      </c>
      <c r="E8" s="1620"/>
      <c r="F8" s="1620"/>
      <c r="G8" s="1621"/>
      <c r="H8" s="396"/>
      <c r="I8" s="1101" t="s">
        <v>447</v>
      </c>
      <c r="J8" s="1607">
        <f>'６カリキュラム'!$D$12</f>
        <v>0</v>
      </c>
      <c r="K8" s="1607"/>
      <c r="L8" s="1607"/>
      <c r="M8" s="1608">
        <f>SUM($A$55:$AJ$55)</f>
        <v>0</v>
      </c>
      <c r="N8" s="1608"/>
      <c r="O8" s="1639" t="str">
        <f>CONCATENATE(AR6,AS6,IF(AT4=999,"",CONCATENATE(AT6,AU6)))</f>
        <v>336時間以上360時間以下</v>
      </c>
      <c r="P8" s="1640"/>
      <c r="Q8" s="1640"/>
      <c r="R8" s="1641"/>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320時間以上</v>
      </c>
      <c r="P9" s="1584"/>
      <c r="Q9" s="1584"/>
      <c r="R9" s="1585"/>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46419</v>
      </c>
      <c r="AS9" t="s">
        <v>719</v>
      </c>
      <c r="AT9" s="702">
        <f>IF(MONTH($AO$3)=MONTH($AO$4),$AO$4-1,DATE(YEAR($AO$4),MONTH($AO$4),DAY(15)))</f>
        <v>46461</v>
      </c>
      <c r="AU9" t="s">
        <v>720</v>
      </c>
    </row>
    <row r="10" spans="1:47" ht="28.5" customHeight="1" thickBot="1">
      <c r="A10" s="1627" t="s">
        <v>1119</v>
      </c>
      <c r="B10" s="1628"/>
      <c r="C10" s="697"/>
      <c r="D10" s="1622"/>
      <c r="E10" s="1623"/>
      <c r="F10" s="1623"/>
      <c r="G10" s="1624"/>
      <c r="H10" s="396"/>
      <c r="I10" s="1102" t="s">
        <v>448</v>
      </c>
      <c r="J10" s="1578">
        <f>'６カリキュラム'!$D$17</f>
        <v>0</v>
      </c>
      <c r="K10" s="1579"/>
      <c r="L10" s="1579"/>
      <c r="M10" s="1579">
        <f>SUM($A$52:$AJ$52)</f>
        <v>0</v>
      </c>
      <c r="N10" s="1579"/>
      <c r="O10" s="1586"/>
      <c r="P10" s="1587"/>
      <c r="Q10" s="1587"/>
      <c r="R10" s="1588"/>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46388</v>
      </c>
      <c r="AS10" t="s">
        <v>719</v>
      </c>
      <c r="AT10" s="702">
        <f>DATE(YEAR($AO$4),MONTH($AO$4)-1,DAY(15))</f>
        <v>46433</v>
      </c>
      <c r="AU10" t="s">
        <v>721</v>
      </c>
    </row>
    <row r="11" spans="1:47" ht="14.4" thickTop="1" thickBot="1">
      <c r="A11" s="1589" t="s">
        <v>1055</v>
      </c>
      <c r="B11" s="1590"/>
      <c r="C11" s="1591"/>
      <c r="D11" s="1590"/>
      <c r="E11" s="1590"/>
      <c r="F11" s="1590"/>
      <c r="G11" s="1592"/>
      <c r="H11" s="398"/>
      <c r="I11" s="1103" t="s">
        <v>57</v>
      </c>
      <c r="J11" s="1578">
        <f>'６カリキュラム'!$D$18</f>
        <v>0</v>
      </c>
      <c r="K11" s="1579"/>
      <c r="L11" s="1579"/>
      <c r="M11" s="1579">
        <f>SUM($A$53:$AJ$53)</f>
        <v>0</v>
      </c>
      <c r="N11" s="1579"/>
      <c r="O11" s="1580" t="str">
        <f>CONCATENATE(AR14,AS14)</f>
        <v>16時間以上</v>
      </c>
      <c r="P11" s="1581"/>
      <c r="Q11" s="1581"/>
      <c r="R11" s="1582"/>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593"/>
      <c r="B12" s="1594"/>
      <c r="C12" s="1594"/>
      <c r="D12" s="1594"/>
      <c r="E12" s="1594"/>
      <c r="F12" s="1594"/>
      <c r="G12" s="1595"/>
      <c r="H12" s="398"/>
      <c r="I12" s="1102"/>
      <c r="J12" s="1617"/>
      <c r="K12" s="1617"/>
      <c r="L12" s="1617"/>
      <c r="M12" s="1617"/>
      <c r="N12" s="1617"/>
      <c r="O12" s="1580"/>
      <c r="P12" s="1581"/>
      <c r="Q12" s="1581"/>
      <c r="R12" s="1582"/>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16</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12</v>
      </c>
      <c r="B16" s="1650"/>
      <c r="C16" s="1651"/>
      <c r="D16" s="630" t="s">
        <v>436</v>
      </c>
      <c r="E16" s="631" t="s">
        <v>438</v>
      </c>
      <c r="F16" s="632" t="s">
        <v>440</v>
      </c>
      <c r="G16" s="1649">
        <f>MONTH(G17)</f>
        <v>1</v>
      </c>
      <c r="H16" s="1650"/>
      <c r="I16" s="1651"/>
      <c r="J16" s="630" t="s">
        <v>435</v>
      </c>
      <c r="K16" s="630" t="s">
        <v>437</v>
      </c>
      <c r="L16" s="633" t="s">
        <v>439</v>
      </c>
      <c r="M16" s="1649">
        <f>MONTH(M17)</f>
        <v>2</v>
      </c>
      <c r="N16" s="1650"/>
      <c r="O16" s="1651"/>
      <c r="P16" s="630" t="s">
        <v>435</v>
      </c>
      <c r="Q16" s="630" t="s">
        <v>437</v>
      </c>
      <c r="R16" s="632" t="s">
        <v>439</v>
      </c>
      <c r="S16" s="1649">
        <f>MONTH(S17)</f>
        <v>3</v>
      </c>
      <c r="T16" s="1650"/>
      <c r="U16" s="1651"/>
      <c r="V16" s="630" t="s">
        <v>436</v>
      </c>
      <c r="W16" s="631" t="s">
        <v>438</v>
      </c>
      <c r="X16" s="632" t="s">
        <v>440</v>
      </c>
      <c r="Y16" s="1649">
        <f>MONTH(Y17)</f>
        <v>4</v>
      </c>
      <c r="Z16" s="1650"/>
      <c r="AA16" s="1651"/>
      <c r="AB16" s="630" t="s">
        <v>435</v>
      </c>
      <c r="AC16" s="630" t="s">
        <v>437</v>
      </c>
      <c r="AD16" s="633" t="s">
        <v>439</v>
      </c>
      <c r="AE16" s="1649">
        <f>MONTH(AE17)</f>
        <v>5</v>
      </c>
      <c r="AF16" s="1650"/>
      <c r="AG16" s="1651"/>
      <c r="AH16" s="630" t="s">
        <v>435</v>
      </c>
      <c r="AI16" s="630" t="s">
        <v>437</v>
      </c>
      <c r="AJ16" s="632" t="s">
        <v>439</v>
      </c>
      <c r="AL16" s="386" t="s">
        <v>450</v>
      </c>
      <c r="AM16" s="394" t="s">
        <v>459</v>
      </c>
      <c r="AO16" s="678"/>
      <c r="AP16" s="679"/>
    </row>
    <row r="17" spans="1:42" s="392" customFormat="1" ht="27" customHeight="1" thickTop="1" thickBot="1">
      <c r="A17" s="634">
        <f>AO3</f>
        <v>46357</v>
      </c>
      <c r="B17" s="638">
        <f t="shared" ref="B17:B47" si="0">WEEKDAY(A17)</f>
        <v>3</v>
      </c>
      <c r="C17" s="649" t="s">
        <v>671</v>
      </c>
      <c r="D17" s="656"/>
      <c r="E17" s="656"/>
      <c r="F17" s="657"/>
      <c r="G17" s="641">
        <f>DATE(YEAR($A$17),MONTH($A$17)+1,DAY($A$17))</f>
        <v>46388</v>
      </c>
      <c r="H17" s="638">
        <f t="shared" ref="H17:H47" si="1">WEEKDAY(G17)</f>
        <v>6</v>
      </c>
      <c r="I17" s="649"/>
      <c r="J17" s="650"/>
      <c r="K17" s="650"/>
      <c r="L17" s="651"/>
      <c r="M17" s="648">
        <f>DATE(YEAR($A$17),MONTH($A$17)+2,DAY($A$17))</f>
        <v>46419</v>
      </c>
      <c r="N17" s="654">
        <f t="shared" ref="N17:N42" si="2">WEEKDAY(M17)</f>
        <v>2</v>
      </c>
      <c r="O17" s="655"/>
      <c r="P17" s="656"/>
      <c r="Q17" s="656"/>
      <c r="R17" s="657"/>
      <c r="S17" s="905">
        <f>DATE(YEAR($A$17),MONTH($A$17)+3,DAY($A$17))</f>
        <v>46447</v>
      </c>
      <c r="T17" s="906">
        <f t="shared" ref="T17:T47" si="3">WEEKDAY(S17)</f>
        <v>2</v>
      </c>
      <c r="U17" s="649"/>
      <c r="V17" s="656"/>
      <c r="W17" s="656"/>
      <c r="X17" s="657"/>
      <c r="Y17" s="641">
        <f>DATE(YEAR($A$17),MONTH($A$17)+4,DAY($A$17))</f>
        <v>46478</v>
      </c>
      <c r="Z17" s="638">
        <f t="shared" ref="Z17:Z47" si="4">WEEKDAY(Y17)</f>
        <v>5</v>
      </c>
      <c r="AA17" s="649"/>
      <c r="AB17" s="650"/>
      <c r="AC17" s="650"/>
      <c r="AD17" s="651"/>
      <c r="AE17" s="648">
        <f>DATE(YEAR($A$17),MONTH($A$17)+5,DAY($A$17))</f>
        <v>46508</v>
      </c>
      <c r="AF17" s="654">
        <f t="shared" ref="AF17:AF42" si="5">WEEKDAY(AE17)</f>
        <v>7</v>
      </c>
      <c r="AG17" s="655"/>
      <c r="AH17" s="656"/>
      <c r="AI17" s="656"/>
      <c r="AJ17" s="657"/>
      <c r="AL17" s="587" t="str">
        <f>IF(OR($C$55&lt;$AR$4,$C$49&lt;$AR$7)=TRUE,"月1不","")</f>
        <v>月1不</v>
      </c>
      <c r="AO17" s="680"/>
      <c r="AP17" s="681"/>
    </row>
    <row r="18" spans="1:42" s="392" customFormat="1" ht="27" customHeight="1" thickBot="1">
      <c r="A18" s="589">
        <f>A17+1</f>
        <v>46358</v>
      </c>
      <c r="B18" s="639">
        <f t="shared" si="0"/>
        <v>4</v>
      </c>
      <c r="C18" s="642"/>
      <c r="D18" s="595"/>
      <c r="E18" s="595"/>
      <c r="F18" s="599"/>
      <c r="G18" s="588">
        <f>G17+1</f>
        <v>46389</v>
      </c>
      <c r="H18" s="640">
        <f t="shared" si="1"/>
        <v>7</v>
      </c>
      <c r="I18" s="644"/>
      <c r="J18" s="596"/>
      <c r="K18" s="596"/>
      <c r="L18" s="599"/>
      <c r="M18" s="592">
        <f t="shared" ref="M18:M47" si="6">M17+1</f>
        <v>46420</v>
      </c>
      <c r="N18" s="640">
        <f t="shared" si="2"/>
        <v>3</v>
      </c>
      <c r="O18" s="644"/>
      <c r="P18" s="596"/>
      <c r="Q18" s="596"/>
      <c r="R18" s="599"/>
      <c r="S18" s="907">
        <f>S17+1</f>
        <v>46448</v>
      </c>
      <c r="T18" s="908">
        <f t="shared" si="3"/>
        <v>3</v>
      </c>
      <c r="U18" s="642"/>
      <c r="V18" s="595"/>
      <c r="W18" s="595"/>
      <c r="X18" s="599"/>
      <c r="Y18" s="588">
        <f t="shared" ref="Y18:Y47" si="7">Y17+1</f>
        <v>46479</v>
      </c>
      <c r="Z18" s="640">
        <f t="shared" si="4"/>
        <v>6</v>
      </c>
      <c r="AA18" s="644"/>
      <c r="AB18" s="596"/>
      <c r="AC18" s="596"/>
      <c r="AD18" s="599"/>
      <c r="AE18" s="592">
        <f t="shared" ref="AE18:AE47" si="8">AE17+1</f>
        <v>46509</v>
      </c>
      <c r="AF18" s="640">
        <f t="shared" si="5"/>
        <v>1</v>
      </c>
      <c r="AG18" s="644"/>
      <c r="AH18" s="596"/>
      <c r="AI18" s="596"/>
      <c r="AJ18" s="599"/>
      <c r="AL18" s="587" t="str">
        <f>IF(OR($I$55&lt;$AR$4,$I$49&lt;$AR$7)=TRUE,"月2不","")</f>
        <v>月2不</v>
      </c>
      <c r="AO18" s="680"/>
      <c r="AP18" s="681"/>
    </row>
    <row r="19" spans="1:42" s="392" customFormat="1" ht="27" customHeight="1" thickBot="1">
      <c r="A19" s="635">
        <f t="shared" ref="A19:A47" si="9">A18+1</f>
        <v>46359</v>
      </c>
      <c r="B19" s="639">
        <f t="shared" si="0"/>
        <v>5</v>
      </c>
      <c r="C19" s="643"/>
      <c r="D19" s="596"/>
      <c r="E19" s="596"/>
      <c r="F19" s="599"/>
      <c r="G19" s="588">
        <f t="shared" ref="G19:G47" si="10">G18+1</f>
        <v>46390</v>
      </c>
      <c r="H19" s="640">
        <f t="shared" si="1"/>
        <v>1</v>
      </c>
      <c r="I19" s="644"/>
      <c r="J19" s="596"/>
      <c r="K19" s="596"/>
      <c r="L19" s="599"/>
      <c r="M19" s="592">
        <f t="shared" si="6"/>
        <v>46421</v>
      </c>
      <c r="N19" s="640">
        <f t="shared" si="2"/>
        <v>4</v>
      </c>
      <c r="O19" s="644"/>
      <c r="P19" s="596"/>
      <c r="Q19" s="596"/>
      <c r="R19" s="599"/>
      <c r="S19" s="907">
        <f t="shared" ref="S19:S47" si="11">S18+1</f>
        <v>46449</v>
      </c>
      <c r="T19" s="908">
        <f t="shared" si="3"/>
        <v>4</v>
      </c>
      <c r="U19" s="643"/>
      <c r="V19" s="596"/>
      <c r="W19" s="596"/>
      <c r="X19" s="599"/>
      <c r="Y19" s="588">
        <f t="shared" si="7"/>
        <v>46480</v>
      </c>
      <c r="Z19" s="640">
        <f t="shared" si="4"/>
        <v>7</v>
      </c>
      <c r="AA19" s="644"/>
      <c r="AB19" s="596"/>
      <c r="AC19" s="596"/>
      <c r="AD19" s="599"/>
      <c r="AE19" s="592">
        <f t="shared" si="8"/>
        <v>46510</v>
      </c>
      <c r="AF19" s="640">
        <f t="shared" si="5"/>
        <v>2</v>
      </c>
      <c r="AG19" s="644"/>
      <c r="AH19" s="596"/>
      <c r="AI19" s="596"/>
      <c r="AJ19" s="599"/>
      <c r="AL19" s="587" t="str">
        <f>IF(OR($O$55&lt;$AR$4,$O$49&lt;$AR$7)=TRUE,"月3不","")</f>
        <v>月3不</v>
      </c>
      <c r="AO19" s="680"/>
      <c r="AP19" s="681"/>
    </row>
    <row r="20" spans="1:42" s="392" customFormat="1" ht="27" customHeight="1" thickBot="1">
      <c r="A20" s="635">
        <f t="shared" si="9"/>
        <v>46360</v>
      </c>
      <c r="B20" s="639">
        <f t="shared" si="0"/>
        <v>6</v>
      </c>
      <c r="C20" s="643"/>
      <c r="D20" s="596"/>
      <c r="E20" s="596"/>
      <c r="F20" s="599"/>
      <c r="G20" s="588">
        <f t="shared" si="10"/>
        <v>46391</v>
      </c>
      <c r="H20" s="640">
        <f t="shared" si="1"/>
        <v>2</v>
      </c>
      <c r="I20" s="644"/>
      <c r="J20" s="596"/>
      <c r="K20" s="596"/>
      <c r="L20" s="599"/>
      <c r="M20" s="592">
        <f t="shared" si="6"/>
        <v>46422</v>
      </c>
      <c r="N20" s="640">
        <f t="shared" si="2"/>
        <v>5</v>
      </c>
      <c r="O20" s="644"/>
      <c r="P20" s="596"/>
      <c r="Q20" s="596"/>
      <c r="R20" s="599"/>
      <c r="S20" s="907">
        <f t="shared" si="11"/>
        <v>46450</v>
      </c>
      <c r="T20" s="908">
        <f t="shared" si="3"/>
        <v>5</v>
      </c>
      <c r="U20" s="643"/>
      <c r="V20" s="596"/>
      <c r="W20" s="596"/>
      <c r="X20" s="599"/>
      <c r="Y20" s="588">
        <f t="shared" si="7"/>
        <v>46481</v>
      </c>
      <c r="Z20" s="640">
        <f t="shared" si="4"/>
        <v>1</v>
      </c>
      <c r="AA20" s="644"/>
      <c r="AB20" s="596"/>
      <c r="AC20" s="596"/>
      <c r="AD20" s="599"/>
      <c r="AE20" s="592">
        <f t="shared" si="8"/>
        <v>46511</v>
      </c>
      <c r="AF20" s="640">
        <f t="shared" si="5"/>
        <v>3</v>
      </c>
      <c r="AG20" s="644"/>
      <c r="AH20" s="596"/>
      <c r="AI20" s="596"/>
      <c r="AJ20" s="599"/>
      <c r="AL20" s="587" t="str">
        <f>IF(AND(DATE(YEAR($A$17),MONTH($A$17)+3,DAY($A$17))&lt;$C$3,OR($U$55&lt;$AR$4,$U$49&lt;$AR$7)=TRUE),"月4不","")</f>
        <v>月4不</v>
      </c>
      <c r="AO20" s="680"/>
      <c r="AP20" s="681"/>
    </row>
    <row r="21" spans="1:42" s="392" customFormat="1" ht="27" customHeight="1" thickBot="1">
      <c r="A21" s="635">
        <f t="shared" si="9"/>
        <v>46361</v>
      </c>
      <c r="B21" s="639">
        <f t="shared" si="0"/>
        <v>7</v>
      </c>
      <c r="C21" s="643"/>
      <c r="D21" s="596"/>
      <c r="E21" s="596"/>
      <c r="F21" s="599"/>
      <c r="G21" s="588">
        <f t="shared" si="10"/>
        <v>46392</v>
      </c>
      <c r="H21" s="640">
        <f t="shared" si="1"/>
        <v>3</v>
      </c>
      <c r="I21" s="644"/>
      <c r="J21" s="596"/>
      <c r="K21" s="596"/>
      <c r="L21" s="599"/>
      <c r="M21" s="592">
        <f t="shared" si="6"/>
        <v>46423</v>
      </c>
      <c r="N21" s="640">
        <f t="shared" si="2"/>
        <v>6</v>
      </c>
      <c r="O21" s="644"/>
      <c r="P21" s="596"/>
      <c r="Q21" s="596"/>
      <c r="R21" s="599"/>
      <c r="S21" s="907">
        <f t="shared" si="11"/>
        <v>46451</v>
      </c>
      <c r="T21" s="908">
        <f t="shared" si="3"/>
        <v>6</v>
      </c>
      <c r="U21" s="643"/>
      <c r="V21" s="596"/>
      <c r="W21" s="596"/>
      <c r="X21" s="599"/>
      <c r="Y21" s="588">
        <f t="shared" si="7"/>
        <v>46482</v>
      </c>
      <c r="Z21" s="640">
        <f t="shared" si="4"/>
        <v>2</v>
      </c>
      <c r="AA21" s="644"/>
      <c r="AB21" s="596"/>
      <c r="AC21" s="596"/>
      <c r="AD21" s="599"/>
      <c r="AE21" s="592">
        <f t="shared" si="8"/>
        <v>46512</v>
      </c>
      <c r="AF21" s="640">
        <f t="shared" si="5"/>
        <v>4</v>
      </c>
      <c r="AG21" s="644"/>
      <c r="AH21" s="596"/>
      <c r="AI21" s="596"/>
      <c r="AJ21" s="599"/>
      <c r="AL21" s="587" t="str">
        <f>IF(AND(DATE(YEAR($A$17),MONTH($A$17)+4,DAY($A$17))&lt;$C$3,OR($AA$55&lt;$AR$4,$AA$49&lt;$AR$7)=TRUE),"月5不","")</f>
        <v/>
      </c>
      <c r="AO21" s="680"/>
      <c r="AP21" s="681"/>
    </row>
    <row r="22" spans="1:42" s="392" customFormat="1" ht="27" customHeight="1" thickBot="1">
      <c r="A22" s="635">
        <f t="shared" si="9"/>
        <v>46362</v>
      </c>
      <c r="B22" s="639">
        <f t="shared" si="0"/>
        <v>1</v>
      </c>
      <c r="C22" s="643"/>
      <c r="D22" s="596"/>
      <c r="E22" s="596"/>
      <c r="F22" s="599"/>
      <c r="G22" s="588">
        <f t="shared" si="10"/>
        <v>46393</v>
      </c>
      <c r="H22" s="640">
        <f t="shared" si="1"/>
        <v>4</v>
      </c>
      <c r="I22" s="644"/>
      <c r="J22" s="596"/>
      <c r="K22" s="596"/>
      <c r="L22" s="599"/>
      <c r="M22" s="592">
        <f t="shared" si="6"/>
        <v>46424</v>
      </c>
      <c r="N22" s="640">
        <f t="shared" si="2"/>
        <v>7</v>
      </c>
      <c r="O22" s="644"/>
      <c r="P22" s="596"/>
      <c r="Q22" s="596"/>
      <c r="R22" s="599"/>
      <c r="S22" s="907">
        <f t="shared" si="11"/>
        <v>46452</v>
      </c>
      <c r="T22" s="908">
        <f t="shared" si="3"/>
        <v>7</v>
      </c>
      <c r="U22" s="643"/>
      <c r="V22" s="596"/>
      <c r="W22" s="596"/>
      <c r="X22" s="599"/>
      <c r="Y22" s="588">
        <f t="shared" si="7"/>
        <v>46483</v>
      </c>
      <c r="Z22" s="640">
        <f t="shared" si="4"/>
        <v>3</v>
      </c>
      <c r="AA22" s="644"/>
      <c r="AB22" s="596"/>
      <c r="AC22" s="596"/>
      <c r="AD22" s="599"/>
      <c r="AE22" s="592">
        <f t="shared" si="8"/>
        <v>46513</v>
      </c>
      <c r="AF22" s="640">
        <f t="shared" si="5"/>
        <v>5</v>
      </c>
      <c r="AG22" s="644"/>
      <c r="AH22" s="596"/>
      <c r="AI22" s="596"/>
      <c r="AJ22" s="599"/>
      <c r="AL22" s="590" t="str">
        <f>IF(AND(DATE(YEAR($A$17),MONTH($A$17)+5,DAY($A$17))&lt;$C$3,OR($AG$55&lt;$AR$4,$AG$49&lt;$AR$7)=TRUE),"月6不","")</f>
        <v/>
      </c>
      <c r="AO22" s="680"/>
      <c r="AP22" s="681"/>
    </row>
    <row r="23" spans="1:42" s="392" customFormat="1" ht="27" customHeight="1" thickBot="1">
      <c r="A23" s="635">
        <f t="shared" si="9"/>
        <v>46363</v>
      </c>
      <c r="B23" s="639">
        <f t="shared" si="0"/>
        <v>2</v>
      </c>
      <c r="C23" s="644"/>
      <c r="D23" s="596"/>
      <c r="E23" s="596"/>
      <c r="F23" s="599"/>
      <c r="G23" s="588">
        <f t="shared" si="10"/>
        <v>46394</v>
      </c>
      <c r="H23" s="640">
        <f t="shared" si="1"/>
        <v>5</v>
      </c>
      <c r="I23" s="644"/>
      <c r="J23" s="596"/>
      <c r="K23" s="596"/>
      <c r="L23" s="599"/>
      <c r="M23" s="592">
        <f t="shared" si="6"/>
        <v>46425</v>
      </c>
      <c r="N23" s="640">
        <f t="shared" si="2"/>
        <v>1</v>
      </c>
      <c r="O23" s="644"/>
      <c r="P23" s="596"/>
      <c r="Q23" s="596"/>
      <c r="R23" s="599"/>
      <c r="S23" s="907">
        <f t="shared" si="11"/>
        <v>46453</v>
      </c>
      <c r="T23" s="908">
        <f t="shared" si="3"/>
        <v>1</v>
      </c>
      <c r="U23" s="643"/>
      <c r="V23" s="596"/>
      <c r="W23" s="596"/>
      <c r="X23" s="599"/>
      <c r="Y23" s="588">
        <f t="shared" si="7"/>
        <v>46484</v>
      </c>
      <c r="Z23" s="640">
        <f t="shared" si="4"/>
        <v>4</v>
      </c>
      <c r="AA23" s="644"/>
      <c r="AB23" s="596"/>
      <c r="AC23" s="596"/>
      <c r="AD23" s="599"/>
      <c r="AE23" s="592">
        <f t="shared" si="8"/>
        <v>46514</v>
      </c>
      <c r="AF23" s="640">
        <f t="shared" si="5"/>
        <v>6</v>
      </c>
      <c r="AG23" s="644"/>
      <c r="AH23" s="596"/>
      <c r="AI23" s="596"/>
      <c r="AJ23" s="599"/>
      <c r="AL23" s="587" t="str">
        <f>IF($C$55&gt;$AT$4,"月1超","")</f>
        <v/>
      </c>
      <c r="AO23" s="680"/>
      <c r="AP23" s="681"/>
    </row>
    <row r="24" spans="1:42" s="392" customFormat="1" ht="27" customHeight="1" thickBot="1">
      <c r="A24" s="635">
        <f t="shared" si="9"/>
        <v>46364</v>
      </c>
      <c r="B24" s="639">
        <f t="shared" si="0"/>
        <v>3</v>
      </c>
      <c r="C24" s="643"/>
      <c r="D24" s="596"/>
      <c r="E24" s="596"/>
      <c r="F24" s="599"/>
      <c r="G24" s="592">
        <f t="shared" si="10"/>
        <v>46395</v>
      </c>
      <c r="H24" s="639">
        <f t="shared" si="1"/>
        <v>6</v>
      </c>
      <c r="I24" s="643"/>
      <c r="J24" s="596"/>
      <c r="K24" s="596"/>
      <c r="L24" s="599"/>
      <c r="M24" s="592">
        <f t="shared" si="6"/>
        <v>46426</v>
      </c>
      <c r="N24" s="640">
        <f t="shared" si="2"/>
        <v>2</v>
      </c>
      <c r="O24" s="644"/>
      <c r="P24" s="596"/>
      <c r="Q24" s="596"/>
      <c r="R24" s="599"/>
      <c r="S24" s="907">
        <f t="shared" si="11"/>
        <v>46454</v>
      </c>
      <c r="T24" s="908">
        <f t="shared" si="3"/>
        <v>2</v>
      </c>
      <c r="U24" s="644"/>
      <c r="V24" s="596"/>
      <c r="W24" s="596"/>
      <c r="X24" s="599"/>
      <c r="Y24" s="592">
        <f t="shared" si="7"/>
        <v>46485</v>
      </c>
      <c r="Z24" s="639">
        <f t="shared" si="4"/>
        <v>5</v>
      </c>
      <c r="AA24" s="643"/>
      <c r="AB24" s="596"/>
      <c r="AC24" s="596"/>
      <c r="AD24" s="599"/>
      <c r="AE24" s="592">
        <f t="shared" si="8"/>
        <v>46515</v>
      </c>
      <c r="AF24" s="640">
        <f t="shared" si="5"/>
        <v>7</v>
      </c>
      <c r="AG24" s="644"/>
      <c r="AH24" s="596"/>
      <c r="AI24" s="596"/>
      <c r="AJ24" s="599"/>
      <c r="AL24" s="587" t="str">
        <f>IF($I$55&gt;$AT$4,"月2超","")</f>
        <v/>
      </c>
      <c r="AO24" s="680"/>
      <c r="AP24" s="681"/>
    </row>
    <row r="25" spans="1:42" s="392" customFormat="1" ht="27" customHeight="1" thickBot="1">
      <c r="A25" s="635">
        <f t="shared" si="9"/>
        <v>46365</v>
      </c>
      <c r="B25" s="639">
        <f t="shared" si="0"/>
        <v>4</v>
      </c>
      <c r="C25" s="643"/>
      <c r="D25" s="596"/>
      <c r="E25" s="596"/>
      <c r="F25" s="599"/>
      <c r="G25" s="588">
        <f t="shared" si="10"/>
        <v>46396</v>
      </c>
      <c r="H25" s="640">
        <f t="shared" si="1"/>
        <v>7</v>
      </c>
      <c r="I25" s="642"/>
      <c r="J25" s="595"/>
      <c r="K25" s="595"/>
      <c r="L25" s="600"/>
      <c r="M25" s="592">
        <f t="shared" si="6"/>
        <v>46427</v>
      </c>
      <c r="N25" s="639">
        <f t="shared" si="2"/>
        <v>3</v>
      </c>
      <c r="O25" s="644"/>
      <c r="P25" s="596"/>
      <c r="Q25" s="596"/>
      <c r="R25" s="599"/>
      <c r="S25" s="907">
        <f t="shared" si="11"/>
        <v>46455</v>
      </c>
      <c r="T25" s="908">
        <f t="shared" si="3"/>
        <v>3</v>
      </c>
      <c r="U25" s="643"/>
      <c r="V25" s="596"/>
      <c r="W25" s="596"/>
      <c r="X25" s="599"/>
      <c r="Y25" s="588">
        <f t="shared" si="7"/>
        <v>46486</v>
      </c>
      <c r="Z25" s="640">
        <f t="shared" si="4"/>
        <v>6</v>
      </c>
      <c r="AA25" s="642"/>
      <c r="AB25" s="595"/>
      <c r="AC25" s="595"/>
      <c r="AD25" s="600"/>
      <c r="AE25" s="592">
        <f t="shared" si="8"/>
        <v>46516</v>
      </c>
      <c r="AF25" s="639">
        <f t="shared" si="5"/>
        <v>1</v>
      </c>
      <c r="AG25" s="644"/>
      <c r="AH25" s="596"/>
      <c r="AI25" s="596"/>
      <c r="AJ25" s="599"/>
      <c r="AL25" s="587" t="str">
        <f>IF($O$55&gt;$AT$4,"月3超","")</f>
        <v/>
      </c>
      <c r="AO25" s="680"/>
      <c r="AP25" s="681"/>
    </row>
    <row r="26" spans="1:42" s="392" customFormat="1" ht="27" customHeight="1" thickBot="1">
      <c r="A26" s="635">
        <f t="shared" si="9"/>
        <v>46366</v>
      </c>
      <c r="B26" s="639">
        <f t="shared" si="0"/>
        <v>5</v>
      </c>
      <c r="C26" s="643"/>
      <c r="D26" s="596"/>
      <c r="E26" s="596"/>
      <c r="F26" s="599"/>
      <c r="G26" s="588">
        <f t="shared" si="10"/>
        <v>46397</v>
      </c>
      <c r="H26" s="640">
        <f t="shared" si="1"/>
        <v>1</v>
      </c>
      <c r="I26" s="644"/>
      <c r="J26" s="596"/>
      <c r="K26" s="596"/>
      <c r="L26" s="599"/>
      <c r="M26" s="588">
        <f t="shared" si="6"/>
        <v>46428</v>
      </c>
      <c r="N26" s="640">
        <f t="shared" si="2"/>
        <v>4</v>
      </c>
      <c r="O26" s="642"/>
      <c r="P26" s="595"/>
      <c r="Q26" s="595"/>
      <c r="R26" s="600"/>
      <c r="S26" s="907">
        <f t="shared" si="11"/>
        <v>46456</v>
      </c>
      <c r="T26" s="908">
        <f t="shared" si="3"/>
        <v>4</v>
      </c>
      <c r="U26" s="643"/>
      <c r="V26" s="596"/>
      <c r="W26" s="596"/>
      <c r="X26" s="599"/>
      <c r="Y26" s="588">
        <f t="shared" si="7"/>
        <v>46487</v>
      </c>
      <c r="Z26" s="640">
        <f t="shared" si="4"/>
        <v>7</v>
      </c>
      <c r="AA26" s="644"/>
      <c r="AB26" s="596"/>
      <c r="AC26" s="596"/>
      <c r="AD26" s="599"/>
      <c r="AE26" s="588">
        <f t="shared" si="8"/>
        <v>46517</v>
      </c>
      <c r="AF26" s="640">
        <f t="shared" si="5"/>
        <v>2</v>
      </c>
      <c r="AG26" s="642"/>
      <c r="AH26" s="595"/>
      <c r="AI26" s="595"/>
      <c r="AJ26" s="600"/>
      <c r="AL26" s="587" t="str">
        <f>IF($U$55&gt;$AT$4,"月4超","")</f>
        <v/>
      </c>
      <c r="AO26" s="680"/>
      <c r="AP26" s="681"/>
    </row>
    <row r="27" spans="1:42" s="392" customFormat="1" ht="27" customHeight="1" thickBot="1">
      <c r="A27" s="636">
        <f t="shared" si="9"/>
        <v>46367</v>
      </c>
      <c r="B27" s="640">
        <f t="shared" si="0"/>
        <v>6</v>
      </c>
      <c r="C27" s="645"/>
      <c r="D27" s="595"/>
      <c r="E27" s="595"/>
      <c r="F27" s="600"/>
      <c r="G27" s="588">
        <f t="shared" si="10"/>
        <v>46398</v>
      </c>
      <c r="H27" s="640">
        <f t="shared" si="1"/>
        <v>2</v>
      </c>
      <c r="I27" s="644"/>
      <c r="J27" s="596"/>
      <c r="K27" s="596"/>
      <c r="L27" s="599"/>
      <c r="M27" s="588">
        <f t="shared" si="6"/>
        <v>46429</v>
      </c>
      <c r="N27" s="640">
        <f t="shared" si="2"/>
        <v>5</v>
      </c>
      <c r="O27" s="642"/>
      <c r="P27" s="595"/>
      <c r="Q27" s="595"/>
      <c r="R27" s="600"/>
      <c r="S27" s="909">
        <f t="shared" si="11"/>
        <v>46457</v>
      </c>
      <c r="T27" s="910">
        <f t="shared" si="3"/>
        <v>5</v>
      </c>
      <c r="U27" s="645"/>
      <c r="V27" s="595"/>
      <c r="W27" s="595"/>
      <c r="X27" s="600"/>
      <c r="Y27" s="588">
        <f t="shared" si="7"/>
        <v>46488</v>
      </c>
      <c r="Z27" s="640">
        <f t="shared" si="4"/>
        <v>1</v>
      </c>
      <c r="AA27" s="644"/>
      <c r="AB27" s="596"/>
      <c r="AC27" s="596"/>
      <c r="AD27" s="599"/>
      <c r="AE27" s="588">
        <f t="shared" si="8"/>
        <v>46518</v>
      </c>
      <c r="AF27" s="640">
        <f t="shared" si="5"/>
        <v>3</v>
      </c>
      <c r="AG27" s="642"/>
      <c r="AH27" s="595"/>
      <c r="AI27" s="595"/>
      <c r="AJ27" s="600"/>
      <c r="AL27" s="587" t="str">
        <f>IF($AA$55&gt;$AT$4,"月5超","")</f>
        <v/>
      </c>
      <c r="AO27" s="680"/>
      <c r="AP27" s="681"/>
    </row>
    <row r="28" spans="1:42" s="392" customFormat="1" ht="27" customHeight="1" thickBot="1">
      <c r="A28" s="635">
        <f t="shared" si="9"/>
        <v>46368</v>
      </c>
      <c r="B28" s="639">
        <f t="shared" si="0"/>
        <v>7</v>
      </c>
      <c r="C28" s="642"/>
      <c r="D28" s="595"/>
      <c r="E28" s="595"/>
      <c r="F28" s="600"/>
      <c r="G28" s="588">
        <f t="shared" si="10"/>
        <v>46399</v>
      </c>
      <c r="H28" s="640">
        <f t="shared" si="1"/>
        <v>3</v>
      </c>
      <c r="I28" s="644"/>
      <c r="J28" s="596"/>
      <c r="K28" s="596"/>
      <c r="L28" s="599"/>
      <c r="M28" s="592">
        <f t="shared" si="6"/>
        <v>46430</v>
      </c>
      <c r="N28" s="640">
        <f t="shared" si="2"/>
        <v>6</v>
      </c>
      <c r="O28" s="642"/>
      <c r="P28" s="596"/>
      <c r="Q28" s="596"/>
      <c r="R28" s="599"/>
      <c r="S28" s="907">
        <f t="shared" si="11"/>
        <v>46458</v>
      </c>
      <c r="T28" s="908">
        <f t="shared" si="3"/>
        <v>6</v>
      </c>
      <c r="U28" s="642"/>
      <c r="V28" s="595"/>
      <c r="W28" s="595"/>
      <c r="X28" s="600"/>
      <c r="Y28" s="588">
        <f t="shared" si="7"/>
        <v>46489</v>
      </c>
      <c r="Z28" s="640">
        <f t="shared" si="4"/>
        <v>2</v>
      </c>
      <c r="AA28" s="644"/>
      <c r="AB28" s="596"/>
      <c r="AC28" s="596"/>
      <c r="AD28" s="599"/>
      <c r="AE28" s="592">
        <f t="shared" si="8"/>
        <v>46519</v>
      </c>
      <c r="AF28" s="640">
        <f t="shared" si="5"/>
        <v>4</v>
      </c>
      <c r="AG28" s="644"/>
      <c r="AH28" s="596"/>
      <c r="AI28" s="596"/>
      <c r="AJ28" s="599"/>
      <c r="AL28" s="590" t="str">
        <f>IF($AG$55&gt;$AT$4,"月6超","")</f>
        <v/>
      </c>
      <c r="AO28" s="680"/>
      <c r="AP28" s="681"/>
    </row>
    <row r="29" spans="1:42" s="392" customFormat="1" ht="27" customHeight="1" thickBot="1">
      <c r="A29" s="635">
        <f t="shared" si="9"/>
        <v>46369</v>
      </c>
      <c r="B29" s="639">
        <f t="shared" si="0"/>
        <v>1</v>
      </c>
      <c r="C29" s="643"/>
      <c r="D29" s="596"/>
      <c r="E29" s="596"/>
      <c r="F29" s="599"/>
      <c r="G29" s="588">
        <f t="shared" si="10"/>
        <v>46400</v>
      </c>
      <c r="H29" s="640">
        <f t="shared" si="1"/>
        <v>4</v>
      </c>
      <c r="I29" s="644"/>
      <c r="J29" s="596"/>
      <c r="K29" s="596"/>
      <c r="L29" s="599"/>
      <c r="M29" s="592">
        <f t="shared" si="6"/>
        <v>46431</v>
      </c>
      <c r="N29" s="640">
        <f t="shared" si="2"/>
        <v>7</v>
      </c>
      <c r="O29" s="644"/>
      <c r="P29" s="596"/>
      <c r="Q29" s="596"/>
      <c r="R29" s="599"/>
      <c r="S29" s="907">
        <f t="shared" si="11"/>
        <v>46459</v>
      </c>
      <c r="T29" s="908">
        <f t="shared" si="3"/>
        <v>7</v>
      </c>
      <c r="U29" s="643"/>
      <c r="V29" s="596"/>
      <c r="W29" s="596"/>
      <c r="X29" s="599"/>
      <c r="Y29" s="588">
        <f t="shared" si="7"/>
        <v>46490</v>
      </c>
      <c r="Z29" s="640">
        <f t="shared" si="4"/>
        <v>3</v>
      </c>
      <c r="AA29" s="644"/>
      <c r="AB29" s="596"/>
      <c r="AC29" s="596"/>
      <c r="AD29" s="599"/>
      <c r="AE29" s="592">
        <f t="shared" si="8"/>
        <v>46520</v>
      </c>
      <c r="AF29" s="640">
        <f t="shared" si="5"/>
        <v>5</v>
      </c>
      <c r="AG29" s="644"/>
      <c r="AH29" s="596"/>
      <c r="AI29" s="596"/>
      <c r="AJ29" s="599"/>
      <c r="AL29" s="591"/>
      <c r="AO29" s="680"/>
      <c r="AP29" s="681"/>
    </row>
    <row r="30" spans="1:42" s="392" customFormat="1" ht="27" customHeight="1" thickBot="1">
      <c r="A30" s="635">
        <f t="shared" si="9"/>
        <v>46370</v>
      </c>
      <c r="B30" s="639">
        <f t="shared" si="0"/>
        <v>2</v>
      </c>
      <c r="C30" s="643"/>
      <c r="D30" s="596"/>
      <c r="E30" s="596"/>
      <c r="F30" s="599"/>
      <c r="G30" s="588">
        <f t="shared" si="10"/>
        <v>46401</v>
      </c>
      <c r="H30" s="640">
        <f t="shared" si="1"/>
        <v>5</v>
      </c>
      <c r="I30" s="644"/>
      <c r="J30" s="596"/>
      <c r="K30" s="596"/>
      <c r="L30" s="599"/>
      <c r="M30" s="592">
        <f t="shared" si="6"/>
        <v>46432</v>
      </c>
      <c r="N30" s="640">
        <f t="shared" si="2"/>
        <v>1</v>
      </c>
      <c r="O30" s="644"/>
      <c r="P30" s="596"/>
      <c r="Q30" s="596"/>
      <c r="R30" s="599"/>
      <c r="S30" s="907">
        <f t="shared" si="11"/>
        <v>46460</v>
      </c>
      <c r="T30" s="908">
        <f t="shared" si="3"/>
        <v>1</v>
      </c>
      <c r="U30" s="643"/>
      <c r="V30" s="596"/>
      <c r="W30" s="596"/>
      <c r="X30" s="599"/>
      <c r="Y30" s="588">
        <f t="shared" si="7"/>
        <v>46491</v>
      </c>
      <c r="Z30" s="640">
        <f t="shared" si="4"/>
        <v>4</v>
      </c>
      <c r="AA30" s="644"/>
      <c r="AB30" s="596"/>
      <c r="AC30" s="596"/>
      <c r="AD30" s="599"/>
      <c r="AE30" s="592">
        <f t="shared" si="8"/>
        <v>46521</v>
      </c>
      <c r="AF30" s="640">
        <f t="shared" si="5"/>
        <v>6</v>
      </c>
      <c r="AG30" s="644"/>
      <c r="AH30" s="596"/>
      <c r="AI30" s="596"/>
      <c r="AJ30" s="599"/>
      <c r="AL30" s="590" t="str">
        <f>IF(J8&lt;&gt;M8,"総不一","")</f>
        <v/>
      </c>
      <c r="AO30" s="680"/>
      <c r="AP30" s="681"/>
    </row>
    <row r="31" spans="1:42" s="392" customFormat="1" ht="27" customHeight="1" thickBot="1">
      <c r="A31" s="635">
        <f t="shared" si="9"/>
        <v>46371</v>
      </c>
      <c r="B31" s="639">
        <f t="shared" si="0"/>
        <v>3</v>
      </c>
      <c r="C31" s="643"/>
      <c r="D31" s="596"/>
      <c r="E31" s="596"/>
      <c r="F31" s="599"/>
      <c r="G31" s="588">
        <f t="shared" si="10"/>
        <v>46402</v>
      </c>
      <c r="H31" s="640">
        <f t="shared" si="1"/>
        <v>6</v>
      </c>
      <c r="I31" s="644"/>
      <c r="J31" s="596"/>
      <c r="K31" s="596"/>
      <c r="L31" s="599"/>
      <c r="M31" s="592">
        <f t="shared" si="6"/>
        <v>46433</v>
      </c>
      <c r="N31" s="640">
        <f t="shared" si="2"/>
        <v>2</v>
      </c>
      <c r="O31" s="642"/>
      <c r="P31" s="596"/>
      <c r="Q31" s="596"/>
      <c r="R31" s="599"/>
      <c r="S31" s="907">
        <f t="shared" si="11"/>
        <v>46461</v>
      </c>
      <c r="T31" s="908">
        <f t="shared" si="3"/>
        <v>2</v>
      </c>
      <c r="U31" s="643"/>
      <c r="V31" s="596"/>
      <c r="W31" s="596"/>
      <c r="X31" s="599"/>
      <c r="Y31" s="588">
        <f t="shared" si="7"/>
        <v>46492</v>
      </c>
      <c r="Z31" s="640">
        <f t="shared" si="4"/>
        <v>5</v>
      </c>
      <c r="AA31" s="644"/>
      <c r="AB31" s="596"/>
      <c r="AC31" s="596"/>
      <c r="AD31" s="599"/>
      <c r="AE31" s="592">
        <f t="shared" si="8"/>
        <v>46522</v>
      </c>
      <c r="AF31" s="640">
        <f t="shared" si="5"/>
        <v>7</v>
      </c>
      <c r="AG31" s="644"/>
      <c r="AH31" s="596"/>
      <c r="AI31" s="596"/>
      <c r="AJ31" s="599"/>
      <c r="AL31" s="590" t="str">
        <f>IF(J9&lt;&gt;M9,"学不一","")</f>
        <v/>
      </c>
      <c r="AO31" s="680"/>
      <c r="AP31" s="681"/>
    </row>
    <row r="32" spans="1:42" s="392" customFormat="1" ht="27" customHeight="1" thickBot="1">
      <c r="A32" s="635">
        <f t="shared" si="9"/>
        <v>46372</v>
      </c>
      <c r="B32" s="639">
        <f t="shared" si="0"/>
        <v>4</v>
      </c>
      <c r="C32" s="643"/>
      <c r="D32" s="596"/>
      <c r="E32" s="596"/>
      <c r="F32" s="599"/>
      <c r="G32" s="588">
        <f t="shared" si="10"/>
        <v>46403</v>
      </c>
      <c r="H32" s="640">
        <f t="shared" si="1"/>
        <v>7</v>
      </c>
      <c r="I32" s="644"/>
      <c r="J32" s="596"/>
      <c r="K32" s="596"/>
      <c r="L32" s="599"/>
      <c r="M32" s="592">
        <f t="shared" si="6"/>
        <v>46434</v>
      </c>
      <c r="N32" s="640">
        <f t="shared" si="2"/>
        <v>3</v>
      </c>
      <c r="O32" s="642"/>
      <c r="P32" s="596"/>
      <c r="Q32" s="596"/>
      <c r="R32" s="599"/>
      <c r="S32" s="907">
        <f t="shared" si="11"/>
        <v>46462</v>
      </c>
      <c r="T32" s="908">
        <f t="shared" si="3"/>
        <v>3</v>
      </c>
      <c r="U32" s="643"/>
      <c r="V32" s="596"/>
      <c r="W32" s="596"/>
      <c r="X32" s="599"/>
      <c r="Y32" s="588">
        <f t="shared" si="7"/>
        <v>46493</v>
      </c>
      <c r="Z32" s="640">
        <f t="shared" si="4"/>
        <v>6</v>
      </c>
      <c r="AA32" s="644"/>
      <c r="AB32" s="596"/>
      <c r="AC32" s="596"/>
      <c r="AD32" s="599"/>
      <c r="AE32" s="592">
        <f t="shared" si="8"/>
        <v>46523</v>
      </c>
      <c r="AF32" s="640">
        <f t="shared" si="5"/>
        <v>1</v>
      </c>
      <c r="AG32" s="644"/>
      <c r="AH32" s="596"/>
      <c r="AI32" s="596"/>
      <c r="AJ32" s="599"/>
      <c r="AL32" s="590" t="str">
        <f>IF(J10&lt;&gt;M10,"実不一","")</f>
        <v/>
      </c>
      <c r="AO32" s="680"/>
      <c r="AP32" s="681"/>
    </row>
    <row r="33" spans="1:42" s="392" customFormat="1" ht="27" customHeight="1" thickBot="1">
      <c r="A33" s="635">
        <f t="shared" si="9"/>
        <v>46373</v>
      </c>
      <c r="B33" s="639">
        <f t="shared" si="0"/>
        <v>5</v>
      </c>
      <c r="C33" s="643"/>
      <c r="D33" s="596"/>
      <c r="E33" s="596"/>
      <c r="F33" s="599"/>
      <c r="G33" s="588">
        <f t="shared" si="10"/>
        <v>46404</v>
      </c>
      <c r="H33" s="640">
        <f t="shared" si="1"/>
        <v>1</v>
      </c>
      <c r="I33" s="644"/>
      <c r="J33" s="596"/>
      <c r="K33" s="596"/>
      <c r="L33" s="599"/>
      <c r="M33" s="592">
        <f t="shared" si="6"/>
        <v>46435</v>
      </c>
      <c r="N33" s="640">
        <f t="shared" si="2"/>
        <v>4</v>
      </c>
      <c r="O33" s="644"/>
      <c r="P33" s="596"/>
      <c r="Q33" s="596"/>
      <c r="R33" s="599"/>
      <c r="S33" s="907">
        <f t="shared" si="11"/>
        <v>46463</v>
      </c>
      <c r="T33" s="908">
        <f t="shared" si="3"/>
        <v>4</v>
      </c>
      <c r="U33" s="643"/>
      <c r="V33" s="596"/>
      <c r="W33" s="596"/>
      <c r="X33" s="599"/>
      <c r="Y33" s="588">
        <f t="shared" si="7"/>
        <v>46494</v>
      </c>
      <c r="Z33" s="640">
        <f t="shared" si="4"/>
        <v>7</v>
      </c>
      <c r="AA33" s="644"/>
      <c r="AB33" s="596"/>
      <c r="AC33" s="596"/>
      <c r="AD33" s="599"/>
      <c r="AE33" s="592">
        <f t="shared" si="8"/>
        <v>46524</v>
      </c>
      <c r="AF33" s="640">
        <f t="shared" si="5"/>
        <v>2</v>
      </c>
      <c r="AG33" s="644"/>
      <c r="AH33" s="596"/>
      <c r="AI33" s="596"/>
      <c r="AJ33" s="599"/>
      <c r="AL33" s="590" t="str">
        <f>IF(J11&lt;&gt;M11,"就不一","")</f>
        <v/>
      </c>
      <c r="AO33" s="680"/>
      <c r="AP33" s="681"/>
    </row>
    <row r="34" spans="1:42" s="392" customFormat="1" ht="27" customHeight="1" thickBot="1">
      <c r="A34" s="635">
        <f t="shared" si="9"/>
        <v>46374</v>
      </c>
      <c r="B34" s="639">
        <f t="shared" si="0"/>
        <v>6</v>
      </c>
      <c r="C34" s="643"/>
      <c r="D34" s="596"/>
      <c r="E34" s="596"/>
      <c r="F34" s="599"/>
      <c r="G34" s="588">
        <f t="shared" si="10"/>
        <v>46405</v>
      </c>
      <c r="H34" s="640">
        <f t="shared" si="1"/>
        <v>2</v>
      </c>
      <c r="I34" s="644"/>
      <c r="J34" s="596"/>
      <c r="K34" s="596"/>
      <c r="L34" s="599"/>
      <c r="M34" s="592">
        <f t="shared" si="6"/>
        <v>46436</v>
      </c>
      <c r="N34" s="639">
        <f t="shared" si="2"/>
        <v>5</v>
      </c>
      <c r="O34" s="642"/>
      <c r="P34" s="596"/>
      <c r="Q34" s="596"/>
      <c r="R34" s="599"/>
      <c r="S34" s="907">
        <f t="shared" si="11"/>
        <v>46464</v>
      </c>
      <c r="T34" s="908">
        <f t="shared" si="3"/>
        <v>5</v>
      </c>
      <c r="U34" s="643"/>
      <c r="V34" s="596"/>
      <c r="W34" s="596"/>
      <c r="X34" s="599"/>
      <c r="Y34" s="588">
        <f t="shared" si="7"/>
        <v>46495</v>
      </c>
      <c r="Z34" s="640">
        <f t="shared" si="4"/>
        <v>1</v>
      </c>
      <c r="AA34" s="644"/>
      <c r="AB34" s="596"/>
      <c r="AC34" s="596"/>
      <c r="AD34" s="599"/>
      <c r="AE34" s="592">
        <f t="shared" si="8"/>
        <v>46525</v>
      </c>
      <c r="AF34" s="639">
        <f t="shared" si="5"/>
        <v>3</v>
      </c>
      <c r="AG34" s="643"/>
      <c r="AH34" s="596"/>
      <c r="AI34" s="596"/>
      <c r="AJ34" s="599"/>
      <c r="AL34" s="591"/>
      <c r="AO34" s="680"/>
      <c r="AP34" s="681"/>
    </row>
    <row r="35" spans="1:42" s="392" customFormat="1" ht="27" customHeight="1" thickBot="1">
      <c r="A35" s="635">
        <f t="shared" si="9"/>
        <v>46375</v>
      </c>
      <c r="B35" s="639">
        <f t="shared" si="0"/>
        <v>7</v>
      </c>
      <c r="C35" s="642"/>
      <c r="D35" s="595"/>
      <c r="E35" s="595"/>
      <c r="F35" s="600"/>
      <c r="G35" s="588">
        <f t="shared" si="10"/>
        <v>46406</v>
      </c>
      <c r="H35" s="640">
        <f t="shared" si="1"/>
        <v>3</v>
      </c>
      <c r="I35" s="642"/>
      <c r="J35" s="595"/>
      <c r="K35" s="595"/>
      <c r="L35" s="600"/>
      <c r="M35" s="592">
        <f t="shared" si="6"/>
        <v>46437</v>
      </c>
      <c r="N35" s="640">
        <f t="shared" si="2"/>
        <v>6</v>
      </c>
      <c r="O35" s="642"/>
      <c r="P35" s="596"/>
      <c r="Q35" s="596"/>
      <c r="R35" s="599"/>
      <c r="S35" s="907">
        <f t="shared" si="11"/>
        <v>46465</v>
      </c>
      <c r="T35" s="908">
        <f t="shared" si="3"/>
        <v>6</v>
      </c>
      <c r="U35" s="642"/>
      <c r="V35" s="595"/>
      <c r="W35" s="595"/>
      <c r="X35" s="600"/>
      <c r="Y35" s="588">
        <f t="shared" si="7"/>
        <v>46496</v>
      </c>
      <c r="Z35" s="640">
        <f t="shared" si="4"/>
        <v>2</v>
      </c>
      <c r="AA35" s="642"/>
      <c r="AB35" s="595"/>
      <c r="AC35" s="595"/>
      <c r="AD35" s="600"/>
      <c r="AE35" s="592">
        <f t="shared" si="8"/>
        <v>46526</v>
      </c>
      <c r="AF35" s="640">
        <f t="shared" si="5"/>
        <v>4</v>
      </c>
      <c r="AG35" s="644"/>
      <c r="AH35" s="596"/>
      <c r="AI35" s="596"/>
      <c r="AJ35" s="599"/>
      <c r="AL35" s="590" t="str">
        <f>IF(($M$9+$M$10)&lt;$AR$3,"実訓不","")</f>
        <v>実訓不</v>
      </c>
      <c r="AO35" s="680"/>
      <c r="AP35" s="681"/>
    </row>
    <row r="36" spans="1:42" s="392" customFormat="1" ht="27" customHeight="1" thickBot="1">
      <c r="A36" s="635">
        <f t="shared" si="9"/>
        <v>46376</v>
      </c>
      <c r="B36" s="639">
        <f t="shared" si="0"/>
        <v>1</v>
      </c>
      <c r="C36" s="643"/>
      <c r="D36" s="596"/>
      <c r="E36" s="596"/>
      <c r="F36" s="599"/>
      <c r="G36" s="592">
        <f t="shared" si="10"/>
        <v>46407</v>
      </c>
      <c r="H36" s="639">
        <f t="shared" si="1"/>
        <v>4</v>
      </c>
      <c r="I36" s="643"/>
      <c r="J36" s="596"/>
      <c r="K36" s="596"/>
      <c r="L36" s="599"/>
      <c r="M36" s="592">
        <f t="shared" si="6"/>
        <v>46438</v>
      </c>
      <c r="N36" s="640">
        <f t="shared" si="2"/>
        <v>7</v>
      </c>
      <c r="O36" s="644"/>
      <c r="P36" s="596"/>
      <c r="Q36" s="596"/>
      <c r="R36" s="599"/>
      <c r="S36" s="907">
        <f t="shared" si="11"/>
        <v>46466</v>
      </c>
      <c r="T36" s="908">
        <f t="shared" si="3"/>
        <v>7</v>
      </c>
      <c r="U36" s="643"/>
      <c r="V36" s="596"/>
      <c r="W36" s="596"/>
      <c r="X36" s="599"/>
      <c r="Y36" s="592">
        <f t="shared" si="7"/>
        <v>46497</v>
      </c>
      <c r="Z36" s="639">
        <f t="shared" si="4"/>
        <v>3</v>
      </c>
      <c r="AA36" s="643"/>
      <c r="AB36" s="596"/>
      <c r="AC36" s="596"/>
      <c r="AD36" s="599"/>
      <c r="AE36" s="592">
        <f t="shared" si="8"/>
        <v>46527</v>
      </c>
      <c r="AF36" s="640">
        <f t="shared" si="5"/>
        <v>5</v>
      </c>
      <c r="AG36" s="644"/>
      <c r="AH36" s="596"/>
      <c r="AI36" s="596"/>
      <c r="AJ36" s="599"/>
      <c r="AL36" s="590" t="str">
        <f>IF(($M$9+$M$10)&gt;$AT$3,"実訓超","")</f>
        <v/>
      </c>
      <c r="AO36" s="680"/>
      <c r="AP36" s="681"/>
    </row>
    <row r="37" spans="1:42" s="392" customFormat="1" ht="27" customHeight="1" thickBot="1">
      <c r="A37" s="635">
        <f t="shared" si="9"/>
        <v>46377</v>
      </c>
      <c r="B37" s="639">
        <f t="shared" si="0"/>
        <v>2</v>
      </c>
      <c r="C37" s="643"/>
      <c r="D37" s="596"/>
      <c r="E37" s="596"/>
      <c r="F37" s="599"/>
      <c r="G37" s="588">
        <f t="shared" si="10"/>
        <v>46408</v>
      </c>
      <c r="H37" s="640">
        <f t="shared" si="1"/>
        <v>5</v>
      </c>
      <c r="I37" s="642"/>
      <c r="J37" s="595"/>
      <c r="K37" s="595"/>
      <c r="L37" s="600"/>
      <c r="M37" s="592">
        <f t="shared" si="6"/>
        <v>46439</v>
      </c>
      <c r="N37" s="640">
        <f t="shared" si="2"/>
        <v>1</v>
      </c>
      <c r="O37" s="644"/>
      <c r="P37" s="596"/>
      <c r="Q37" s="596"/>
      <c r="R37" s="599"/>
      <c r="S37" s="907">
        <f t="shared" si="11"/>
        <v>46467</v>
      </c>
      <c r="T37" s="908">
        <f t="shared" si="3"/>
        <v>1</v>
      </c>
      <c r="U37" s="643"/>
      <c r="V37" s="596"/>
      <c r="W37" s="596"/>
      <c r="X37" s="599"/>
      <c r="Y37" s="588">
        <f t="shared" si="7"/>
        <v>46498</v>
      </c>
      <c r="Z37" s="640">
        <f t="shared" si="4"/>
        <v>4</v>
      </c>
      <c r="AA37" s="642"/>
      <c r="AB37" s="595"/>
      <c r="AC37" s="595"/>
      <c r="AD37" s="600"/>
      <c r="AE37" s="592">
        <f t="shared" si="8"/>
        <v>46528</v>
      </c>
      <c r="AF37" s="640">
        <f t="shared" si="5"/>
        <v>6</v>
      </c>
      <c r="AG37" s="644"/>
      <c r="AH37" s="596"/>
      <c r="AI37" s="596"/>
      <c r="AJ37" s="599"/>
      <c r="AL37" s="590" t="str">
        <f>IF($M$11&lt;$AR$14,"就支不","")</f>
        <v>就支不</v>
      </c>
      <c r="AO37" s="680"/>
      <c r="AP37" s="681"/>
    </row>
    <row r="38" spans="1:42" s="392" customFormat="1" ht="27" customHeight="1" thickBot="1">
      <c r="A38" s="635">
        <f t="shared" si="9"/>
        <v>46378</v>
      </c>
      <c r="B38" s="639">
        <f t="shared" si="0"/>
        <v>3</v>
      </c>
      <c r="C38" s="643"/>
      <c r="D38" s="596"/>
      <c r="E38" s="596"/>
      <c r="F38" s="599"/>
      <c r="G38" s="588">
        <f t="shared" si="10"/>
        <v>46409</v>
      </c>
      <c r="H38" s="640">
        <f t="shared" si="1"/>
        <v>6</v>
      </c>
      <c r="I38" s="642"/>
      <c r="J38" s="595"/>
      <c r="K38" s="595"/>
      <c r="L38" s="600"/>
      <c r="M38" s="592">
        <f t="shared" si="6"/>
        <v>46440</v>
      </c>
      <c r="N38" s="639">
        <f t="shared" si="2"/>
        <v>2</v>
      </c>
      <c r="O38" s="642"/>
      <c r="P38" s="596"/>
      <c r="Q38" s="596"/>
      <c r="R38" s="599"/>
      <c r="S38" s="907">
        <f t="shared" si="11"/>
        <v>46468</v>
      </c>
      <c r="T38" s="908">
        <f t="shared" si="3"/>
        <v>2</v>
      </c>
      <c r="U38" s="643"/>
      <c r="V38" s="596"/>
      <c r="W38" s="596"/>
      <c r="X38" s="599"/>
      <c r="Y38" s="588">
        <f t="shared" si="7"/>
        <v>46499</v>
      </c>
      <c r="Z38" s="640">
        <f t="shared" si="4"/>
        <v>5</v>
      </c>
      <c r="AA38" s="642"/>
      <c r="AB38" s="595"/>
      <c r="AC38" s="595"/>
      <c r="AD38" s="600"/>
      <c r="AE38" s="592">
        <f t="shared" si="8"/>
        <v>46529</v>
      </c>
      <c r="AF38" s="639">
        <f t="shared" si="5"/>
        <v>7</v>
      </c>
      <c r="AG38" s="644"/>
      <c r="AH38" s="596"/>
      <c r="AI38" s="596"/>
      <c r="AJ38" s="599"/>
      <c r="AL38" s="590" t="str">
        <f>IF($M$11&gt;$AT$14,"就支超","")</f>
        <v/>
      </c>
      <c r="AO38" s="680"/>
      <c r="AP38" s="681"/>
    </row>
    <row r="39" spans="1:42" s="392" customFormat="1" ht="27" customHeight="1">
      <c r="A39" s="635">
        <f t="shared" si="9"/>
        <v>46379</v>
      </c>
      <c r="B39" s="639">
        <f t="shared" si="0"/>
        <v>4</v>
      </c>
      <c r="C39" s="643"/>
      <c r="D39" s="596"/>
      <c r="E39" s="596"/>
      <c r="F39" s="599"/>
      <c r="G39" s="592">
        <f t="shared" si="10"/>
        <v>46410</v>
      </c>
      <c r="H39" s="639">
        <f t="shared" si="1"/>
        <v>7</v>
      </c>
      <c r="I39" s="644"/>
      <c r="J39" s="596"/>
      <c r="K39" s="596"/>
      <c r="L39" s="599"/>
      <c r="M39" s="592">
        <f t="shared" si="6"/>
        <v>46441</v>
      </c>
      <c r="N39" s="639">
        <f t="shared" si="2"/>
        <v>3</v>
      </c>
      <c r="O39" s="642"/>
      <c r="P39" s="596"/>
      <c r="Q39" s="596"/>
      <c r="R39" s="599"/>
      <c r="S39" s="907">
        <f t="shared" si="11"/>
        <v>46469</v>
      </c>
      <c r="T39" s="908">
        <f t="shared" si="3"/>
        <v>3</v>
      </c>
      <c r="U39" s="643"/>
      <c r="V39" s="596"/>
      <c r="W39" s="596"/>
      <c r="X39" s="599"/>
      <c r="Y39" s="592">
        <f t="shared" si="7"/>
        <v>46500</v>
      </c>
      <c r="Z39" s="639">
        <f t="shared" si="4"/>
        <v>6</v>
      </c>
      <c r="AA39" s="644"/>
      <c r="AB39" s="596"/>
      <c r="AC39" s="596"/>
      <c r="AD39" s="599"/>
      <c r="AE39" s="592">
        <f t="shared" si="8"/>
        <v>46530</v>
      </c>
      <c r="AF39" s="639">
        <f t="shared" si="5"/>
        <v>1</v>
      </c>
      <c r="AG39" s="643"/>
      <c r="AH39" s="596"/>
      <c r="AI39" s="596"/>
      <c r="AJ39" s="599"/>
      <c r="AL39" s="591"/>
      <c r="AO39" s="680"/>
      <c r="AP39" s="681"/>
    </row>
    <row r="40" spans="1:42" s="392" customFormat="1" ht="27" customHeight="1">
      <c r="A40" s="635">
        <f t="shared" si="9"/>
        <v>46380</v>
      </c>
      <c r="B40" s="639">
        <f t="shared" si="0"/>
        <v>5</v>
      </c>
      <c r="C40" s="643"/>
      <c r="D40" s="596"/>
      <c r="E40" s="596"/>
      <c r="F40" s="599"/>
      <c r="G40" s="588">
        <f t="shared" si="10"/>
        <v>46411</v>
      </c>
      <c r="H40" s="640">
        <f t="shared" si="1"/>
        <v>1</v>
      </c>
      <c r="I40" s="643"/>
      <c r="J40" s="596"/>
      <c r="K40" s="596"/>
      <c r="L40" s="599"/>
      <c r="M40" s="592">
        <f t="shared" si="6"/>
        <v>46442</v>
      </c>
      <c r="N40" s="639">
        <f t="shared" si="2"/>
        <v>4</v>
      </c>
      <c r="O40" s="642"/>
      <c r="P40" s="596"/>
      <c r="Q40" s="596"/>
      <c r="R40" s="599"/>
      <c r="S40" s="907">
        <f t="shared" si="11"/>
        <v>46470</v>
      </c>
      <c r="T40" s="908">
        <f t="shared" si="3"/>
        <v>4</v>
      </c>
      <c r="U40" s="643"/>
      <c r="V40" s="596"/>
      <c r="W40" s="596"/>
      <c r="X40" s="599"/>
      <c r="Y40" s="588">
        <f t="shared" si="7"/>
        <v>46501</v>
      </c>
      <c r="Z40" s="640">
        <f t="shared" si="4"/>
        <v>7</v>
      </c>
      <c r="AA40" s="644"/>
      <c r="AB40" s="596"/>
      <c r="AC40" s="596"/>
      <c r="AD40" s="599"/>
      <c r="AE40" s="592">
        <f t="shared" si="8"/>
        <v>46531</v>
      </c>
      <c r="AF40" s="639">
        <f t="shared" si="5"/>
        <v>2</v>
      </c>
      <c r="AG40" s="643"/>
      <c r="AH40" s="596"/>
      <c r="AI40" s="596"/>
      <c r="AJ40" s="599"/>
      <c r="AL40" s="591"/>
      <c r="AO40" s="682"/>
      <c r="AP40" s="683"/>
    </row>
    <row r="41" spans="1:42" s="392" customFormat="1" ht="27" customHeight="1">
      <c r="A41" s="635">
        <f t="shared" si="9"/>
        <v>46381</v>
      </c>
      <c r="B41" s="639">
        <f t="shared" si="0"/>
        <v>6</v>
      </c>
      <c r="C41" s="643"/>
      <c r="D41" s="596"/>
      <c r="E41" s="596"/>
      <c r="F41" s="599"/>
      <c r="G41" s="588">
        <f t="shared" si="10"/>
        <v>46412</v>
      </c>
      <c r="H41" s="640">
        <f t="shared" si="1"/>
        <v>2</v>
      </c>
      <c r="I41" s="644"/>
      <c r="J41" s="596"/>
      <c r="K41" s="596"/>
      <c r="L41" s="599"/>
      <c r="M41" s="592">
        <f t="shared" si="6"/>
        <v>46443</v>
      </c>
      <c r="N41" s="639">
        <f t="shared" si="2"/>
        <v>5</v>
      </c>
      <c r="O41" s="643"/>
      <c r="P41" s="596"/>
      <c r="Q41" s="596"/>
      <c r="R41" s="599"/>
      <c r="S41" s="907">
        <f t="shared" si="11"/>
        <v>46471</v>
      </c>
      <c r="T41" s="908">
        <f t="shared" si="3"/>
        <v>5</v>
      </c>
      <c r="U41" s="643"/>
      <c r="V41" s="596"/>
      <c r="W41" s="596"/>
      <c r="X41" s="599"/>
      <c r="Y41" s="588">
        <f t="shared" si="7"/>
        <v>46502</v>
      </c>
      <c r="Z41" s="640">
        <f t="shared" si="4"/>
        <v>1</v>
      </c>
      <c r="AA41" s="644"/>
      <c r="AB41" s="596"/>
      <c r="AC41" s="596"/>
      <c r="AD41" s="599"/>
      <c r="AE41" s="592">
        <f t="shared" si="8"/>
        <v>46532</v>
      </c>
      <c r="AF41" s="639">
        <f t="shared" si="5"/>
        <v>3</v>
      </c>
      <c r="AG41" s="643"/>
      <c r="AH41" s="596"/>
      <c r="AI41" s="596"/>
      <c r="AJ41" s="599"/>
      <c r="AL41" s="591"/>
      <c r="AO41" s="682"/>
      <c r="AP41" s="683"/>
    </row>
    <row r="42" spans="1:42" s="392" customFormat="1" ht="27" customHeight="1">
      <c r="A42" s="635">
        <f t="shared" si="9"/>
        <v>46382</v>
      </c>
      <c r="B42" s="639">
        <f t="shared" si="0"/>
        <v>7</v>
      </c>
      <c r="C42" s="642"/>
      <c r="D42" s="595"/>
      <c r="E42" s="595"/>
      <c r="F42" s="600"/>
      <c r="G42" s="588">
        <f t="shared" si="10"/>
        <v>46413</v>
      </c>
      <c r="H42" s="640">
        <f t="shared" si="1"/>
        <v>3</v>
      </c>
      <c r="I42" s="644"/>
      <c r="J42" s="596"/>
      <c r="K42" s="596"/>
      <c r="L42" s="599"/>
      <c r="M42" s="592">
        <f t="shared" si="6"/>
        <v>46444</v>
      </c>
      <c r="N42" s="639">
        <f t="shared" si="2"/>
        <v>6</v>
      </c>
      <c r="O42" s="643"/>
      <c r="P42" s="596"/>
      <c r="Q42" s="596"/>
      <c r="R42" s="599"/>
      <c r="S42" s="907">
        <f t="shared" si="11"/>
        <v>46472</v>
      </c>
      <c r="T42" s="908">
        <f t="shared" si="3"/>
        <v>6</v>
      </c>
      <c r="U42" s="642"/>
      <c r="V42" s="595"/>
      <c r="W42" s="595"/>
      <c r="X42" s="600"/>
      <c r="Y42" s="588">
        <f t="shared" si="7"/>
        <v>46503</v>
      </c>
      <c r="Z42" s="640">
        <f t="shared" si="4"/>
        <v>2</v>
      </c>
      <c r="AA42" s="644"/>
      <c r="AB42" s="596"/>
      <c r="AC42" s="596"/>
      <c r="AD42" s="599"/>
      <c r="AE42" s="592">
        <f t="shared" si="8"/>
        <v>46533</v>
      </c>
      <c r="AF42" s="639">
        <f t="shared" si="5"/>
        <v>4</v>
      </c>
      <c r="AG42" s="643"/>
      <c r="AH42" s="596"/>
      <c r="AI42" s="596"/>
      <c r="AJ42" s="599"/>
      <c r="AL42" s="591"/>
      <c r="AO42" s="682"/>
      <c r="AP42" s="683"/>
    </row>
    <row r="43" spans="1:42" s="392" customFormat="1" ht="27" customHeight="1">
      <c r="A43" s="635">
        <f t="shared" si="9"/>
        <v>46383</v>
      </c>
      <c r="B43" s="639">
        <f t="shared" si="0"/>
        <v>1</v>
      </c>
      <c r="C43" s="642"/>
      <c r="D43" s="595"/>
      <c r="E43" s="595"/>
      <c r="F43" s="600"/>
      <c r="G43" s="588">
        <f t="shared" si="10"/>
        <v>46414</v>
      </c>
      <c r="H43" s="640">
        <f t="shared" si="1"/>
        <v>4</v>
      </c>
      <c r="I43" s="644"/>
      <c r="J43" s="596"/>
      <c r="K43" s="596"/>
      <c r="L43" s="599"/>
      <c r="M43" s="592">
        <f t="shared" si="6"/>
        <v>46445</v>
      </c>
      <c r="N43" s="639">
        <f>WEEKDAY(M43)</f>
        <v>7</v>
      </c>
      <c r="O43" s="643"/>
      <c r="P43" s="596"/>
      <c r="Q43" s="596"/>
      <c r="R43" s="599"/>
      <c r="S43" s="907">
        <f t="shared" si="11"/>
        <v>46473</v>
      </c>
      <c r="T43" s="908">
        <f t="shared" si="3"/>
        <v>7</v>
      </c>
      <c r="U43" s="642"/>
      <c r="V43" s="595"/>
      <c r="W43" s="595"/>
      <c r="X43" s="600"/>
      <c r="Y43" s="588">
        <f t="shared" si="7"/>
        <v>46504</v>
      </c>
      <c r="Z43" s="640">
        <f t="shared" si="4"/>
        <v>3</v>
      </c>
      <c r="AA43" s="644"/>
      <c r="AB43" s="596"/>
      <c r="AC43" s="596"/>
      <c r="AD43" s="599"/>
      <c r="AE43" s="592">
        <f t="shared" si="8"/>
        <v>46534</v>
      </c>
      <c r="AF43" s="639">
        <f>WEEKDAY(AE43)</f>
        <v>5</v>
      </c>
      <c r="AG43" s="643"/>
      <c r="AH43" s="596"/>
      <c r="AI43" s="596"/>
      <c r="AJ43" s="599"/>
      <c r="AL43" s="591"/>
      <c r="AO43" s="682"/>
      <c r="AP43" s="683"/>
    </row>
    <row r="44" spans="1:42" s="392" customFormat="1" ht="27" customHeight="1">
      <c r="A44" s="635">
        <f t="shared" si="9"/>
        <v>46384</v>
      </c>
      <c r="B44" s="639">
        <f t="shared" si="0"/>
        <v>2</v>
      </c>
      <c r="C44" s="643"/>
      <c r="D44" s="596"/>
      <c r="E44" s="596"/>
      <c r="F44" s="599"/>
      <c r="G44" s="588">
        <f t="shared" si="10"/>
        <v>46415</v>
      </c>
      <c r="H44" s="640">
        <f t="shared" si="1"/>
        <v>5</v>
      </c>
      <c r="I44" s="644"/>
      <c r="J44" s="596"/>
      <c r="K44" s="596"/>
      <c r="L44" s="599"/>
      <c r="M44" s="592">
        <f t="shared" si="6"/>
        <v>46446</v>
      </c>
      <c r="N44" s="639">
        <f>WEEKDAY(M44)</f>
        <v>1</v>
      </c>
      <c r="O44" s="643"/>
      <c r="P44" s="596"/>
      <c r="Q44" s="596"/>
      <c r="R44" s="599"/>
      <c r="S44" s="907">
        <f t="shared" si="11"/>
        <v>46474</v>
      </c>
      <c r="T44" s="908">
        <f t="shared" si="3"/>
        <v>1</v>
      </c>
      <c r="U44" s="643"/>
      <c r="V44" s="596"/>
      <c r="W44" s="596"/>
      <c r="X44" s="599"/>
      <c r="Y44" s="588">
        <f t="shared" si="7"/>
        <v>46505</v>
      </c>
      <c r="Z44" s="640">
        <f t="shared" si="4"/>
        <v>4</v>
      </c>
      <c r="AA44" s="644"/>
      <c r="AB44" s="596"/>
      <c r="AC44" s="596"/>
      <c r="AD44" s="599"/>
      <c r="AE44" s="592">
        <f t="shared" si="8"/>
        <v>46535</v>
      </c>
      <c r="AF44" s="639">
        <f>WEEKDAY(AE44)</f>
        <v>6</v>
      </c>
      <c r="AG44" s="643"/>
      <c r="AH44" s="596"/>
      <c r="AI44" s="596"/>
      <c r="AJ44" s="599"/>
      <c r="AL44" s="591"/>
      <c r="AO44" s="682"/>
      <c r="AP44" s="683"/>
    </row>
    <row r="45" spans="1:42" s="392" customFormat="1" ht="27" customHeight="1">
      <c r="A45" s="636">
        <f t="shared" si="9"/>
        <v>46385</v>
      </c>
      <c r="B45" s="640">
        <f t="shared" si="0"/>
        <v>3</v>
      </c>
      <c r="C45" s="645"/>
      <c r="D45" s="595"/>
      <c r="E45" s="595"/>
      <c r="F45" s="600"/>
      <c r="G45" s="588">
        <f t="shared" si="10"/>
        <v>46416</v>
      </c>
      <c r="H45" s="640">
        <f t="shared" si="1"/>
        <v>6</v>
      </c>
      <c r="I45" s="644"/>
      <c r="J45" s="596"/>
      <c r="K45" s="596"/>
      <c r="L45" s="599"/>
      <c r="M45" s="592">
        <f t="shared" si="6"/>
        <v>46447</v>
      </c>
      <c r="N45" s="639">
        <f t="shared" ref="N45:N47" si="12">WEEKDAY(M45)</f>
        <v>2</v>
      </c>
      <c r="O45" s="643"/>
      <c r="P45" s="596"/>
      <c r="Q45" s="596"/>
      <c r="R45" s="599"/>
      <c r="S45" s="909">
        <f t="shared" si="11"/>
        <v>46475</v>
      </c>
      <c r="T45" s="910">
        <f t="shared" si="3"/>
        <v>2</v>
      </c>
      <c r="U45" s="645"/>
      <c r="V45" s="595"/>
      <c r="W45" s="595"/>
      <c r="X45" s="600"/>
      <c r="Y45" s="588">
        <f t="shared" si="7"/>
        <v>46506</v>
      </c>
      <c r="Z45" s="640">
        <f t="shared" si="4"/>
        <v>5</v>
      </c>
      <c r="AA45" s="644"/>
      <c r="AB45" s="596"/>
      <c r="AC45" s="596"/>
      <c r="AD45" s="599"/>
      <c r="AE45" s="592">
        <f t="shared" si="8"/>
        <v>46536</v>
      </c>
      <c r="AF45" s="639">
        <f t="shared" ref="AF45:AF47" si="13">WEEKDAY(AE45)</f>
        <v>7</v>
      </c>
      <c r="AG45" s="643"/>
      <c r="AH45" s="596"/>
      <c r="AI45" s="596"/>
      <c r="AJ45" s="599"/>
      <c r="AL45" s="591"/>
      <c r="AO45" s="682"/>
      <c r="AP45" s="683"/>
    </row>
    <row r="46" spans="1:42" s="392" customFormat="1" ht="27" customHeight="1">
      <c r="A46" s="635">
        <f t="shared" si="9"/>
        <v>46386</v>
      </c>
      <c r="B46" s="639">
        <f t="shared" si="0"/>
        <v>4</v>
      </c>
      <c r="C46" s="643"/>
      <c r="D46" s="596"/>
      <c r="E46" s="596"/>
      <c r="F46" s="599"/>
      <c r="G46" s="588">
        <f t="shared" si="10"/>
        <v>46417</v>
      </c>
      <c r="H46" s="640">
        <f t="shared" si="1"/>
        <v>7</v>
      </c>
      <c r="I46" s="644"/>
      <c r="J46" s="596"/>
      <c r="K46" s="596"/>
      <c r="L46" s="599"/>
      <c r="M46" s="592">
        <f t="shared" si="6"/>
        <v>46448</v>
      </c>
      <c r="N46" s="639">
        <f t="shared" si="12"/>
        <v>3</v>
      </c>
      <c r="O46" s="643"/>
      <c r="P46" s="596"/>
      <c r="Q46" s="596"/>
      <c r="R46" s="599"/>
      <c r="S46" s="907">
        <f t="shared" si="11"/>
        <v>46476</v>
      </c>
      <c r="T46" s="908">
        <f t="shared" si="3"/>
        <v>3</v>
      </c>
      <c r="U46" s="643" t="s">
        <v>1147</v>
      </c>
      <c r="V46" s="596"/>
      <c r="W46" s="596"/>
      <c r="X46" s="599"/>
      <c r="Y46" s="588">
        <f t="shared" si="7"/>
        <v>46507</v>
      </c>
      <c r="Z46" s="640">
        <f t="shared" si="4"/>
        <v>6</v>
      </c>
      <c r="AA46" s="644"/>
      <c r="AB46" s="596"/>
      <c r="AC46" s="596"/>
      <c r="AD46" s="599"/>
      <c r="AE46" s="592">
        <f t="shared" si="8"/>
        <v>46537</v>
      </c>
      <c r="AF46" s="639">
        <f t="shared" si="13"/>
        <v>1</v>
      </c>
      <c r="AG46" s="643"/>
      <c r="AH46" s="596"/>
      <c r="AI46" s="596"/>
      <c r="AJ46" s="599"/>
      <c r="AL46" s="591"/>
      <c r="AO46" s="682"/>
      <c r="AP46" s="683"/>
    </row>
    <row r="47" spans="1:42" s="392" customFormat="1" ht="27" customHeight="1">
      <c r="A47" s="635">
        <f t="shared" si="9"/>
        <v>46387</v>
      </c>
      <c r="B47" s="639">
        <f t="shared" si="0"/>
        <v>5</v>
      </c>
      <c r="C47" s="643"/>
      <c r="D47" s="596"/>
      <c r="E47" s="596"/>
      <c r="F47" s="599"/>
      <c r="G47" s="592">
        <f t="shared" si="10"/>
        <v>46418</v>
      </c>
      <c r="H47" s="639">
        <f t="shared" si="1"/>
        <v>1</v>
      </c>
      <c r="I47" s="698"/>
      <c r="J47" s="699"/>
      <c r="K47" s="699"/>
      <c r="L47" s="693"/>
      <c r="M47" s="592">
        <f t="shared" si="6"/>
        <v>46449</v>
      </c>
      <c r="N47" s="639">
        <f t="shared" si="12"/>
        <v>4</v>
      </c>
      <c r="O47" s="643"/>
      <c r="P47" s="596"/>
      <c r="Q47" s="596"/>
      <c r="R47" s="599"/>
      <c r="S47" s="907">
        <f t="shared" si="11"/>
        <v>46477</v>
      </c>
      <c r="T47" s="908">
        <f t="shared" si="3"/>
        <v>4</v>
      </c>
      <c r="U47" s="643"/>
      <c r="V47" s="596"/>
      <c r="W47" s="596"/>
      <c r="X47" s="599"/>
      <c r="Y47" s="592">
        <f t="shared" si="7"/>
        <v>46508</v>
      </c>
      <c r="Z47" s="639">
        <f t="shared" si="4"/>
        <v>7</v>
      </c>
      <c r="AA47" s="698"/>
      <c r="AB47" s="699"/>
      <c r="AC47" s="699"/>
      <c r="AD47" s="693"/>
      <c r="AE47" s="592">
        <f t="shared" si="8"/>
        <v>46538</v>
      </c>
      <c r="AF47" s="639">
        <f t="shared" si="13"/>
        <v>2</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41">
        <f>COUNTIF(C17:C47,"*")-COUNTIF(C17:C47,"入校式")-COUNTIF(C17:C47,"修了式")-COUNTIF(C17:C47,"休校日")-COUNTIF(C17:C47,"就職活動日")</f>
        <v>0</v>
      </c>
      <c r="D49" s="1567" t="s">
        <v>55</v>
      </c>
      <c r="E49" s="1568"/>
      <c r="F49" s="1569"/>
      <c r="G49" s="1653" t="s">
        <v>56</v>
      </c>
      <c r="H49" s="1654"/>
      <c r="I49" s="1142">
        <f>COUNTIF(I17:I47,"*")-COUNTIF(I17:I47,"修了式")-COUNTIF(I17:I47,"休校日")-COUNTIF(I17:I47,"就職活動日*")</f>
        <v>0</v>
      </c>
      <c r="J49" s="1567" t="s">
        <v>55</v>
      </c>
      <c r="K49" s="1568"/>
      <c r="L49" s="1569"/>
      <c r="M49" s="1653" t="s">
        <v>56</v>
      </c>
      <c r="N49" s="1654"/>
      <c r="O49" s="1142">
        <f>COUNTIF(O17:O47,"*")-COUNTIF(O17:O47,"修了式")-COUNTIF(O17:O47,"休校日")-COUNTIF(O17:O47,"就職活動日*")</f>
        <v>0</v>
      </c>
      <c r="P49" s="1567" t="s">
        <v>55</v>
      </c>
      <c r="Q49" s="1568"/>
      <c r="R49" s="1569"/>
      <c r="S49" s="1653" t="s">
        <v>56</v>
      </c>
      <c r="T49" s="1654"/>
      <c r="U49" s="1141">
        <f>COUNTIF(U17:U47,"*")-COUNTIF(U17:U47,"修了式")-COUNTIF(U17:U47,"休校日")-COUNTIF(U17:U47,"就職活動日*")</f>
        <v>0</v>
      </c>
      <c r="V49" s="1567" t="s">
        <v>55</v>
      </c>
      <c r="W49" s="1568"/>
      <c r="X49" s="1569"/>
      <c r="Y49" s="1653" t="s">
        <v>56</v>
      </c>
      <c r="Z49" s="1654"/>
      <c r="AA49" s="1142">
        <f>COUNTIF(AA17:AA47,"*")-COUNTIF(AA17:AA47,"修了式")-COUNTIF(AA17:AA47,"休校日")-COUNTIF(AA17:AA47,"就職活動日*")</f>
        <v>0</v>
      </c>
      <c r="AB49" s="1567" t="s">
        <v>55</v>
      </c>
      <c r="AC49" s="1568"/>
      <c r="AD49" s="1569"/>
      <c r="AE49" s="1653" t="s">
        <v>56</v>
      </c>
      <c r="AF49" s="1654"/>
      <c r="AG49" s="1142">
        <f>COUNTIF(AG17:AG47,"*")-COUNTIF(AG17:AG47,"修了式")-COUNTIF(AG17:AG47,"休校日")-COUNTIF(AG17:AG47,"就職活動日*")</f>
        <v>0</v>
      </c>
      <c r="AH49" s="1567" t="s">
        <v>55</v>
      </c>
      <c r="AI49" s="1568"/>
      <c r="AJ49" s="1569"/>
      <c r="AK49" s="1143">
        <f>SUM(A49:AJ49)</f>
        <v>0</v>
      </c>
      <c r="AL49" s="1144" t="s">
        <v>55</v>
      </c>
    </row>
    <row r="50" spans="1:38" s="74" customFormat="1" ht="27" customHeight="1" thickBot="1">
      <c r="A50" s="1596" t="s">
        <v>288</v>
      </c>
      <c r="B50" s="1597"/>
      <c r="C50" s="1145">
        <f>COUNTIF(C17:C47,"*★*")</f>
        <v>0</v>
      </c>
      <c r="D50" s="1598" t="s">
        <v>1060</v>
      </c>
      <c r="E50" s="1599"/>
      <c r="F50" s="1600"/>
      <c r="G50" s="1596" t="s">
        <v>288</v>
      </c>
      <c r="H50" s="1601"/>
      <c r="I50" s="1146">
        <f>COUNTIF(I17:I47,"*★*")</f>
        <v>0</v>
      </c>
      <c r="J50" s="1599" t="s">
        <v>1060</v>
      </c>
      <c r="K50" s="1599"/>
      <c r="L50" s="1600"/>
      <c r="M50" s="1596" t="s">
        <v>288</v>
      </c>
      <c r="N50" s="1601"/>
      <c r="O50" s="1146">
        <f>COUNTIF(O17:O47,"*★*")</f>
        <v>0</v>
      </c>
      <c r="P50" s="1598" t="s">
        <v>1060</v>
      </c>
      <c r="Q50" s="1599"/>
      <c r="R50" s="1600"/>
      <c r="S50" s="1596" t="s">
        <v>288</v>
      </c>
      <c r="T50" s="1597"/>
      <c r="U50" s="1145">
        <f>COUNTIF(U17:U47,"*★*")</f>
        <v>0</v>
      </c>
      <c r="V50" s="1598" t="s">
        <v>1060</v>
      </c>
      <c r="W50" s="1599"/>
      <c r="X50" s="1600"/>
      <c r="Y50" s="1596" t="s">
        <v>288</v>
      </c>
      <c r="Z50" s="1601"/>
      <c r="AA50" s="1146">
        <f>COUNTIF(AA17:AA47,"*★*")</f>
        <v>0</v>
      </c>
      <c r="AB50" s="1598" t="s">
        <v>1060</v>
      </c>
      <c r="AC50" s="1599"/>
      <c r="AD50" s="1600"/>
      <c r="AE50" s="1596" t="s">
        <v>288</v>
      </c>
      <c r="AF50" s="1601"/>
      <c r="AG50" s="1146">
        <f>COUNTIF(AG17:AG47,"*★*")</f>
        <v>0</v>
      </c>
      <c r="AH50" s="1598" t="s">
        <v>1060</v>
      </c>
      <c r="AI50" s="1599"/>
      <c r="AJ50" s="1600"/>
      <c r="AK50" s="1147">
        <f>SUM(A50:AJ50)</f>
        <v>0</v>
      </c>
      <c r="AL50" s="1144" t="s">
        <v>55</v>
      </c>
    </row>
    <row r="51" spans="1:38" s="74" customFormat="1" ht="27" customHeight="1" thickTop="1">
      <c r="A51" s="1570" t="s">
        <v>53</v>
      </c>
      <c r="B51" s="1571"/>
      <c r="C51" s="1148">
        <f>SUM(D17:D47)</f>
        <v>0</v>
      </c>
      <c r="D51" s="1572" t="s">
        <v>52</v>
      </c>
      <c r="E51" s="1573"/>
      <c r="F51" s="1574"/>
      <c r="G51" s="1570" t="s">
        <v>53</v>
      </c>
      <c r="H51" s="1571"/>
      <c r="I51" s="1149">
        <f>SUM(J17:J47)</f>
        <v>0</v>
      </c>
      <c r="J51" s="1572" t="s">
        <v>52</v>
      </c>
      <c r="K51" s="1573"/>
      <c r="L51" s="1574"/>
      <c r="M51" s="1570" t="s">
        <v>53</v>
      </c>
      <c r="N51" s="1571"/>
      <c r="O51" s="1149">
        <f>SUM(P17:P47)</f>
        <v>0</v>
      </c>
      <c r="P51" s="1572" t="s">
        <v>52</v>
      </c>
      <c r="Q51" s="1573"/>
      <c r="R51" s="1574"/>
      <c r="S51" s="1570" t="s">
        <v>53</v>
      </c>
      <c r="T51" s="1571"/>
      <c r="U51" s="1148">
        <f>SUM(V17:V47)</f>
        <v>0</v>
      </c>
      <c r="V51" s="1572" t="s">
        <v>52</v>
      </c>
      <c r="W51" s="1573"/>
      <c r="X51" s="1574"/>
      <c r="Y51" s="1570" t="s">
        <v>53</v>
      </c>
      <c r="Z51" s="1571"/>
      <c r="AA51" s="1149">
        <f>SUM(AB17:AB47)</f>
        <v>0</v>
      </c>
      <c r="AB51" s="1572" t="s">
        <v>52</v>
      </c>
      <c r="AC51" s="1573"/>
      <c r="AD51" s="1574"/>
      <c r="AE51" s="1570" t="s">
        <v>53</v>
      </c>
      <c r="AF51" s="1571"/>
      <c r="AG51" s="1149">
        <f>SUM(AH17:AH47)</f>
        <v>0</v>
      </c>
      <c r="AH51" s="1572" t="s">
        <v>52</v>
      </c>
      <c r="AI51" s="1573"/>
      <c r="AJ51" s="1574"/>
      <c r="AK51" s="1144">
        <f t="shared" ref="AK51:AK55" si="14">SUM(A51:AJ51)</f>
        <v>0</v>
      </c>
      <c r="AL51" s="1144" t="s">
        <v>52</v>
      </c>
    </row>
    <row r="52" spans="1:38" s="74" customFormat="1" ht="27" customHeight="1">
      <c r="A52" s="1615" t="s">
        <v>54</v>
      </c>
      <c r="B52" s="1616"/>
      <c r="C52" s="1150">
        <f>SUM(E17:E47)</f>
        <v>0</v>
      </c>
      <c r="D52" s="1612" t="s">
        <v>52</v>
      </c>
      <c r="E52" s="1613"/>
      <c r="F52" s="1614"/>
      <c r="G52" s="1615" t="s">
        <v>54</v>
      </c>
      <c r="H52" s="1616"/>
      <c r="I52" s="1151">
        <f>SUM(K17:K47)</f>
        <v>0</v>
      </c>
      <c r="J52" s="1612" t="s">
        <v>52</v>
      </c>
      <c r="K52" s="1613"/>
      <c r="L52" s="1614"/>
      <c r="M52" s="1615" t="s">
        <v>54</v>
      </c>
      <c r="N52" s="1616"/>
      <c r="O52" s="1151">
        <f>SUM(Q17:Q47)</f>
        <v>0</v>
      </c>
      <c r="P52" s="1612" t="s">
        <v>52</v>
      </c>
      <c r="Q52" s="1613"/>
      <c r="R52" s="1614"/>
      <c r="S52" s="1615" t="s">
        <v>54</v>
      </c>
      <c r="T52" s="1616"/>
      <c r="U52" s="1150">
        <f>SUM(W17:W47)</f>
        <v>0</v>
      </c>
      <c r="V52" s="1612" t="s">
        <v>52</v>
      </c>
      <c r="W52" s="1613"/>
      <c r="X52" s="1614"/>
      <c r="Y52" s="1615" t="s">
        <v>54</v>
      </c>
      <c r="Z52" s="1616"/>
      <c r="AA52" s="1151">
        <f>SUM(AC17:AC47)</f>
        <v>0</v>
      </c>
      <c r="AB52" s="1612" t="s">
        <v>52</v>
      </c>
      <c r="AC52" s="1613"/>
      <c r="AD52" s="1614"/>
      <c r="AE52" s="1615" t="s">
        <v>54</v>
      </c>
      <c r="AF52" s="1616"/>
      <c r="AG52" s="1151">
        <f>SUM(AI17:AI47)</f>
        <v>0</v>
      </c>
      <c r="AH52" s="1612" t="s">
        <v>52</v>
      </c>
      <c r="AI52" s="1613"/>
      <c r="AJ52" s="1614"/>
      <c r="AK52" s="1144">
        <f t="shared" si="14"/>
        <v>0</v>
      </c>
      <c r="AL52" s="1144" t="s">
        <v>52</v>
      </c>
    </row>
    <row r="53" spans="1:38" s="74" customFormat="1" ht="27" customHeight="1" thickBot="1">
      <c r="A53" s="1615" t="s">
        <v>57</v>
      </c>
      <c r="B53" s="1616"/>
      <c r="C53" s="1150">
        <f>SUM(F17:F47)</f>
        <v>0</v>
      </c>
      <c r="D53" s="1612" t="s">
        <v>52</v>
      </c>
      <c r="E53" s="1613"/>
      <c r="F53" s="1614"/>
      <c r="G53" s="1615" t="s">
        <v>57</v>
      </c>
      <c r="H53" s="1616"/>
      <c r="I53" s="1151">
        <f>SUM(L17:L47)</f>
        <v>0</v>
      </c>
      <c r="J53" s="1613" t="s">
        <v>52</v>
      </c>
      <c r="K53" s="1613"/>
      <c r="L53" s="1614"/>
      <c r="M53" s="1615" t="s">
        <v>57</v>
      </c>
      <c r="N53" s="1616"/>
      <c r="O53" s="1151">
        <f>SUM(R17:R47)</f>
        <v>0</v>
      </c>
      <c r="P53" s="1612" t="s">
        <v>52</v>
      </c>
      <c r="Q53" s="1613"/>
      <c r="R53" s="1614"/>
      <c r="S53" s="1615" t="s">
        <v>57</v>
      </c>
      <c r="T53" s="1616"/>
      <c r="U53" s="1150">
        <f>SUM(X17:X47)</f>
        <v>0</v>
      </c>
      <c r="V53" s="1612" t="s">
        <v>52</v>
      </c>
      <c r="W53" s="1613"/>
      <c r="X53" s="1614"/>
      <c r="Y53" s="1615" t="s">
        <v>57</v>
      </c>
      <c r="Z53" s="1616"/>
      <c r="AA53" s="1151">
        <f>SUM(AD17:AD47)</f>
        <v>0</v>
      </c>
      <c r="AB53" s="1612" t="s">
        <v>52</v>
      </c>
      <c r="AC53" s="1613"/>
      <c r="AD53" s="1614"/>
      <c r="AE53" s="1615" t="s">
        <v>57</v>
      </c>
      <c r="AF53" s="1616"/>
      <c r="AG53" s="1151">
        <f>SUM(AJ17:AJ47)</f>
        <v>0</v>
      </c>
      <c r="AH53" s="1612" t="s">
        <v>52</v>
      </c>
      <c r="AI53" s="1613"/>
      <c r="AJ53" s="1614"/>
      <c r="AK53" s="1144">
        <f t="shared" si="14"/>
        <v>0</v>
      </c>
      <c r="AL53" s="1144" t="s">
        <v>52</v>
      </c>
    </row>
    <row r="54" spans="1:38" s="74" customFormat="1" ht="27" hidden="1" customHeight="1" thickBot="1">
      <c r="A54" s="1658" t="s">
        <v>288</v>
      </c>
      <c r="B54" s="1597"/>
      <c r="C54" s="1152"/>
      <c r="D54" s="1659" t="s">
        <v>52</v>
      </c>
      <c r="E54" s="1660"/>
      <c r="F54" s="1661"/>
      <c r="G54" s="1658" t="s">
        <v>288</v>
      </c>
      <c r="H54" s="1601"/>
      <c r="I54" s="1153"/>
      <c r="J54" s="1660" t="s">
        <v>52</v>
      </c>
      <c r="K54" s="1660"/>
      <c r="L54" s="1661"/>
      <c r="M54" s="1658" t="s">
        <v>288</v>
      </c>
      <c r="N54" s="1601"/>
      <c r="O54" s="1153">
        <f>COUNTIF(O17:O47,"*★*")</f>
        <v>0</v>
      </c>
      <c r="P54" s="1659" t="s">
        <v>1060</v>
      </c>
      <c r="Q54" s="1660"/>
      <c r="R54" s="1661"/>
      <c r="S54" s="1658" t="s">
        <v>288</v>
      </c>
      <c r="T54" s="1597"/>
      <c r="U54" s="1152"/>
      <c r="V54" s="1659" t="s">
        <v>52</v>
      </c>
      <c r="W54" s="1660"/>
      <c r="X54" s="1661"/>
      <c r="Y54" s="1658" t="s">
        <v>288</v>
      </c>
      <c r="Z54" s="1601"/>
      <c r="AA54" s="1153"/>
      <c r="AB54" s="1659" t="s">
        <v>52</v>
      </c>
      <c r="AC54" s="1660"/>
      <c r="AD54" s="1661"/>
      <c r="AE54" s="1658" t="s">
        <v>288</v>
      </c>
      <c r="AF54" s="1601"/>
      <c r="AG54" s="1153"/>
      <c r="AH54" s="1659" t="s">
        <v>52</v>
      </c>
      <c r="AI54" s="1660"/>
      <c r="AJ54" s="1661"/>
      <c r="AK54" s="1147">
        <f>SUM(A54:AJ54)</f>
        <v>0</v>
      </c>
      <c r="AL54" s="1154" t="s">
        <v>52</v>
      </c>
    </row>
    <row r="55" spans="1:38" s="74" customFormat="1" ht="27" customHeight="1" thickTop="1" thickBot="1">
      <c r="A55" s="1644" t="s">
        <v>161</v>
      </c>
      <c r="B55" s="1645"/>
      <c r="C55" s="1155">
        <f>SUM(C51,C52,C53)</f>
        <v>0</v>
      </c>
      <c r="D55" s="1646" t="s">
        <v>52</v>
      </c>
      <c r="E55" s="1647"/>
      <c r="F55" s="1648"/>
      <c r="G55" s="1644" t="s">
        <v>161</v>
      </c>
      <c r="H55" s="1645"/>
      <c r="I55" s="1156">
        <f>SUM(I51,I52,I53)</f>
        <v>0</v>
      </c>
      <c r="J55" s="1664" t="s">
        <v>52</v>
      </c>
      <c r="K55" s="1647"/>
      <c r="L55" s="1648"/>
      <c r="M55" s="1644" t="s">
        <v>161</v>
      </c>
      <c r="N55" s="1645"/>
      <c r="O55" s="1157">
        <f>SUM(O51,O52,O53)</f>
        <v>0</v>
      </c>
      <c r="P55" s="1646" t="s">
        <v>52</v>
      </c>
      <c r="Q55" s="1647"/>
      <c r="R55" s="1648"/>
      <c r="S55" s="1644" t="s">
        <v>161</v>
      </c>
      <c r="T55" s="1645"/>
      <c r="U55" s="1158">
        <f>SUM(U51,U52,U53)</f>
        <v>0</v>
      </c>
      <c r="V55" s="1646" t="s">
        <v>52</v>
      </c>
      <c r="W55" s="1647"/>
      <c r="X55" s="1648"/>
      <c r="Y55" s="1644" t="s">
        <v>161</v>
      </c>
      <c r="Z55" s="1645"/>
      <c r="AA55" s="1156">
        <f>SUM(AA51,AA52,AA53)</f>
        <v>0</v>
      </c>
      <c r="AB55" s="1647" t="s">
        <v>52</v>
      </c>
      <c r="AC55" s="1647"/>
      <c r="AD55" s="1648"/>
      <c r="AE55" s="1644" t="s">
        <v>161</v>
      </c>
      <c r="AF55" s="1645"/>
      <c r="AG55" s="1157">
        <f>SUM(AG51,AG52,AG53)</f>
        <v>0</v>
      </c>
      <c r="AH55" s="1646" t="s">
        <v>52</v>
      </c>
      <c r="AI55" s="1647"/>
      <c r="AJ55" s="1648"/>
      <c r="AK55" s="1144">
        <f t="shared" si="14"/>
        <v>0</v>
      </c>
      <c r="AL55" s="1144"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3</v>
      </c>
      <c r="V56" s="1655" t="s">
        <v>52</v>
      </c>
      <c r="W56" s="1656"/>
      <c r="X56" s="1657"/>
      <c r="Y56" s="1662" t="s">
        <v>132</v>
      </c>
      <c r="Z56" s="1663"/>
      <c r="AA56" s="409">
        <f>IF(COUNTIF(AA$17:AA$47,"入校式")+COUNTIF(AA$17:AA$47,"修了式")&gt;0,3,0)</f>
        <v>0</v>
      </c>
      <c r="AB56" s="1655" t="s">
        <v>52</v>
      </c>
      <c r="AC56" s="1656"/>
      <c r="AD56" s="1657"/>
      <c r="AE56" s="1662" t="s">
        <v>132</v>
      </c>
      <c r="AF56" s="1663"/>
      <c r="AG56" s="409">
        <f>IF(COUNTIF(AG$17:AG$47,"入校式")+COUNTIF(AG$17:AG$47,"修了式")&gt;0,3,0)</f>
        <v>0</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5"/>
      <c r="B63" s="1005"/>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5" t="s">
        <v>454</v>
      </c>
      <c r="C2" s="1099">
        <v>45810</v>
      </c>
      <c r="D2" s="495" t="s">
        <v>502</v>
      </c>
      <c r="E2" s="68"/>
      <c r="F2" s="67"/>
      <c r="G2" s="67"/>
      <c r="H2" s="67"/>
      <c r="I2" s="67"/>
      <c r="J2" s="389"/>
      <c r="K2" s="68"/>
      <c r="L2" s="1602" t="s">
        <v>441</v>
      </c>
      <c r="M2" s="1602"/>
      <c r="N2" s="1602"/>
      <c r="O2" s="1602"/>
      <c r="P2" s="1602"/>
      <c r="Q2" s="1602"/>
      <c r="R2" s="1602"/>
      <c r="S2" s="1603" t="str">
        <f>Data!$A$11</f>
        <v>育児等両立応援訓練（短時間訓練）（４箇月）</v>
      </c>
      <c r="T2" s="1603"/>
      <c r="U2" s="1603"/>
      <c r="V2" s="1603"/>
      <c r="W2" s="629"/>
      <c r="X2" s="629"/>
      <c r="Y2" s="67"/>
      <c r="Z2" s="67"/>
      <c r="AA2" s="68"/>
      <c r="AB2" s="68"/>
      <c r="AC2" s="68"/>
      <c r="AD2" s="67"/>
      <c r="AE2" s="67"/>
      <c r="AF2" s="67"/>
      <c r="AG2" s="67"/>
      <c r="AH2" s="67"/>
      <c r="AI2" s="68"/>
      <c r="AJ2" s="1602" t="s">
        <v>441</v>
      </c>
      <c r="AK2" s="1602"/>
      <c r="AL2" s="1602"/>
      <c r="AM2" s="1602"/>
      <c r="AN2" s="1602"/>
      <c r="AO2" s="1603" t="str">
        <f>Data!$A$11</f>
        <v>育児等両立応援訓練（短時間訓練）（４箇月）</v>
      </c>
      <c r="AP2" s="1603"/>
      <c r="AQ2" s="1603"/>
      <c r="AR2" s="1603"/>
      <c r="AS2" s="382"/>
      <c r="AT2" s="382"/>
      <c r="AY2" s="200" t="s">
        <v>392</v>
      </c>
      <c r="AZ2" s="391">
        <f>VLOOKUP(S2,祝日!$K$3:$S$25,2,FALSE)</f>
        <v>4</v>
      </c>
      <c r="BA2" s="199" t="s">
        <v>457</v>
      </c>
    </row>
    <row r="3" spans="1:55" ht="15" customHeight="1" thickBot="1">
      <c r="A3" s="69"/>
      <c r="B3" s="385" t="s">
        <v>455</v>
      </c>
      <c r="C3" s="1099">
        <v>45929</v>
      </c>
      <c r="D3" s="495" t="s">
        <v>503</v>
      </c>
      <c r="E3" s="68"/>
      <c r="F3" s="67"/>
      <c r="G3" s="67"/>
      <c r="H3" s="67"/>
      <c r="I3" s="67"/>
      <c r="J3" s="389"/>
      <c r="K3" s="68"/>
      <c r="L3" s="1602" t="s">
        <v>131</v>
      </c>
      <c r="M3" s="1602"/>
      <c r="N3" s="1602"/>
      <c r="O3" s="1602"/>
      <c r="P3" s="1602"/>
      <c r="Q3" s="1602"/>
      <c r="R3" s="1602"/>
      <c r="S3" s="1604" t="str">
        <f>Data!$A$9</f>
        <v/>
      </c>
      <c r="T3" s="1604"/>
      <c r="U3" s="1604"/>
      <c r="V3" s="1604"/>
      <c r="W3" s="629"/>
      <c r="X3" s="629"/>
      <c r="Y3" s="67"/>
      <c r="Z3" s="67"/>
      <c r="AA3" s="68"/>
      <c r="AB3" s="68"/>
      <c r="AC3" s="68"/>
      <c r="AD3" s="67"/>
      <c r="AE3" s="67"/>
      <c r="AF3" s="67"/>
      <c r="AG3" s="67"/>
      <c r="AH3" s="67"/>
      <c r="AI3" s="68"/>
      <c r="AJ3" s="1602" t="s">
        <v>131</v>
      </c>
      <c r="AK3" s="1602"/>
      <c r="AL3" s="1602"/>
      <c r="AM3" s="1602"/>
      <c r="AN3" s="1602"/>
      <c r="AO3" s="1604" t="str">
        <f>Data!$A$9</f>
        <v/>
      </c>
      <c r="AP3" s="1604"/>
      <c r="AQ3" s="1604"/>
      <c r="AR3" s="1604"/>
      <c r="AS3" s="382"/>
      <c r="AT3" s="382"/>
      <c r="AV3" s="352" t="s">
        <v>406</v>
      </c>
      <c r="AW3" s="393">
        <f>C2</f>
        <v>45810</v>
      </c>
      <c r="AY3" s="200" t="s">
        <v>280</v>
      </c>
      <c r="AZ3" s="346">
        <f>VLOOKUP($S$2,祝日!$K$3:$S$25,3,FALSE)</f>
        <v>320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02" t="s">
        <v>26</v>
      </c>
      <c r="M4" s="1602"/>
      <c r="N4" s="1602"/>
      <c r="O4" s="1602"/>
      <c r="P4" s="1602"/>
      <c r="Q4" s="1602"/>
      <c r="R4" s="1602"/>
      <c r="S4" s="1604" t="str">
        <f>Data!$I$69</f>
        <v/>
      </c>
      <c r="T4" s="1604"/>
      <c r="U4" s="1604"/>
      <c r="V4" s="1604"/>
      <c r="W4" s="629"/>
      <c r="X4" s="629"/>
      <c r="Y4" s="67"/>
      <c r="Z4" s="67"/>
      <c r="AA4" s="68"/>
      <c r="AB4" s="68"/>
      <c r="AC4" s="68"/>
      <c r="AD4" s="67"/>
      <c r="AE4" s="67"/>
      <c r="AF4" s="67"/>
      <c r="AG4" s="67"/>
      <c r="AH4" s="67"/>
      <c r="AI4" s="68"/>
      <c r="AJ4" s="1602" t="s">
        <v>26</v>
      </c>
      <c r="AK4" s="1602"/>
      <c r="AL4" s="1602"/>
      <c r="AM4" s="1602"/>
      <c r="AN4" s="1602"/>
      <c r="AO4" s="1604" t="str">
        <f>Data!$I$69</f>
        <v/>
      </c>
      <c r="AP4" s="1604"/>
      <c r="AQ4" s="1604"/>
      <c r="AR4" s="1604"/>
      <c r="AS4" s="382"/>
      <c r="AT4" s="382"/>
      <c r="AV4" s="353" t="s">
        <v>407</v>
      </c>
      <c r="AW4" s="354">
        <f>C3</f>
        <v>45929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1" t="s">
        <v>1007</v>
      </c>
      <c r="B6" s="1632"/>
      <c r="C6" s="1632"/>
      <c r="D6" s="1632"/>
      <c r="E6" s="1632"/>
      <c r="F6" s="1632"/>
      <c r="G6" s="1632"/>
      <c r="H6" s="1632"/>
      <c r="I6" s="1633"/>
      <c r="J6" s="389"/>
      <c r="K6" s="1609" t="s">
        <v>463</v>
      </c>
      <c r="L6" s="1610"/>
      <c r="M6" s="1610"/>
      <c r="N6" s="1610"/>
      <c r="O6" s="1610"/>
      <c r="P6" s="1610"/>
      <c r="Q6" s="1610"/>
      <c r="R6" s="1610"/>
      <c r="S6" s="1610"/>
      <c r="T6" s="1610"/>
      <c r="U6" s="1610"/>
      <c r="V6" s="1611"/>
      <c r="W6" s="412"/>
      <c r="X6" s="412"/>
      <c r="Y6" s="67"/>
      <c r="Z6" s="1575" t="s">
        <v>715</v>
      </c>
      <c r="AA6" s="1576"/>
      <c r="AB6" s="1576"/>
      <c r="AC6" s="1576"/>
      <c r="AD6" s="1576"/>
      <c r="AE6" s="1576"/>
      <c r="AF6" s="1576"/>
      <c r="AG6" s="1576"/>
      <c r="AH6" s="1576"/>
      <c r="AI6" s="1577"/>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591"/>
      <c r="C7" s="1591"/>
      <c r="D7" s="1591"/>
      <c r="E7" s="1591"/>
      <c r="F7" s="1591"/>
      <c r="G7" s="1591"/>
      <c r="H7" s="1591"/>
      <c r="I7" s="1630"/>
      <c r="J7" s="395"/>
      <c r="K7" s="1100"/>
      <c r="L7" s="1605" t="s">
        <v>445</v>
      </c>
      <c r="M7" s="1605"/>
      <c r="N7" s="1605"/>
      <c r="O7" s="1137"/>
      <c r="P7" s="1137"/>
      <c r="Q7" s="1606" t="s">
        <v>446</v>
      </c>
      <c r="R7" s="1606"/>
      <c r="S7" s="1707" t="s">
        <v>458</v>
      </c>
      <c r="T7" s="1708"/>
      <c r="U7" s="1708"/>
      <c r="V7" s="1709"/>
      <c r="W7" s="413"/>
      <c r="X7" s="413"/>
      <c r="Y7" s="69"/>
      <c r="Z7" s="726"/>
      <c r="AA7" s="722" t="str">
        <f>CONCATENATE(TEXT(AZ9,"ggge年m月d日"),"から",TEXT(BB9,"ggge年m月d日"),"までの期間で、")</f>
        <v>令和7年7月15日から令和7年8月31日までの期間で、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4" t="s">
        <v>460</v>
      </c>
      <c r="B8" s="1635"/>
      <c r="C8" s="686"/>
      <c r="D8" s="1619" t="s">
        <v>468</v>
      </c>
      <c r="E8" s="1620"/>
      <c r="F8" s="1620"/>
      <c r="G8" s="1620"/>
      <c r="H8" s="1620"/>
      <c r="I8" s="1621"/>
      <c r="J8" s="396"/>
      <c r="K8" s="1101" t="s">
        <v>488</v>
      </c>
      <c r="L8" s="1607">
        <f>'６カリキュラム(デュアル)'!D16</f>
        <v>0</v>
      </c>
      <c r="M8" s="1607"/>
      <c r="N8" s="1607"/>
      <c r="O8" s="1138"/>
      <c r="P8" s="1138"/>
      <c r="Q8" s="1608">
        <f>SUM($A$57:$AR$57)</f>
        <v>0</v>
      </c>
      <c r="R8" s="1608"/>
      <c r="S8" s="1639"/>
      <c r="T8" s="1640"/>
      <c r="U8" s="1640"/>
      <c r="V8" s="1641"/>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2">
        <f>'６カリキュラム(デュアル)'!D20</f>
        <v>0</v>
      </c>
      <c r="M9" s="1643"/>
      <c r="N9" s="1643"/>
      <c r="O9" s="1139"/>
      <c r="P9" s="1139"/>
      <c r="Q9" s="1579">
        <f>SUM($A51:$AR51)</f>
        <v>0</v>
      </c>
      <c r="R9" s="1579"/>
      <c r="S9" s="1583" t="str">
        <f>CONCATENATE("学科＋実技＋キー・スキル講習が",CHAR(10),AZ3,BA3)</f>
        <v>学科＋実技＋キー・スキル講習が
320時間以上</v>
      </c>
      <c r="T9" s="1584"/>
      <c r="U9" s="1584"/>
      <c r="V9" s="1585"/>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45853</v>
      </c>
      <c r="BA9" t="s">
        <v>719</v>
      </c>
      <c r="BB9" s="702">
        <f>EOMONTH(DATE(YEAR($AW$4),MONTH($AW$4)-1,DAY(1)),0)</f>
        <v>45900</v>
      </c>
      <c r="BC9" t="s">
        <v>720</v>
      </c>
    </row>
    <row r="10" spans="1:55" ht="13.8" thickBot="1">
      <c r="A10" s="1706" t="s">
        <v>462</v>
      </c>
      <c r="B10" s="1628"/>
      <c r="C10" s="688"/>
      <c r="D10" s="1622"/>
      <c r="E10" s="1623"/>
      <c r="F10" s="1623"/>
      <c r="G10" s="1623"/>
      <c r="H10" s="1623"/>
      <c r="I10" s="1624"/>
      <c r="J10" s="396"/>
      <c r="K10" s="1102" t="s">
        <v>448</v>
      </c>
      <c r="L10" s="1578">
        <f>'６カリキュラム(デュアル)'!D21</f>
        <v>0</v>
      </c>
      <c r="M10" s="1579"/>
      <c r="N10" s="1579"/>
      <c r="O10" s="1136"/>
      <c r="P10" s="1136"/>
      <c r="Q10" s="1579">
        <f t="shared" ref="Q10:Q11" si="0">SUM($A52:$AR52)</f>
        <v>0</v>
      </c>
      <c r="R10" s="1579"/>
      <c r="S10" s="1586"/>
      <c r="T10" s="1587"/>
      <c r="U10" s="1587"/>
      <c r="V10" s="1588"/>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99" t="s">
        <v>1055</v>
      </c>
      <c r="B11" s="1700"/>
      <c r="C11" s="1701"/>
      <c r="D11" s="1700"/>
      <c r="E11" s="1700"/>
      <c r="F11" s="1700"/>
      <c r="G11" s="1700"/>
      <c r="H11" s="1700"/>
      <c r="I11" s="1702"/>
      <c r="J11" s="398"/>
      <c r="K11" s="1103" t="s">
        <v>485</v>
      </c>
      <c r="L11" s="1578">
        <f>'６カリキュラム(デュアル)'!D22</f>
        <v>0</v>
      </c>
      <c r="M11" s="1579"/>
      <c r="N11" s="1579"/>
      <c r="O11" s="1136"/>
      <c r="P11" s="1136"/>
      <c r="Q11" s="1579">
        <f t="shared" si="0"/>
        <v>0</v>
      </c>
      <c r="R11" s="1579"/>
      <c r="S11" s="1580" t="str">
        <f>CONCATENATE(AZ12,BA12,BB12,BC12)</f>
        <v>0時間以上0時間以下</v>
      </c>
      <c r="T11" s="1581"/>
      <c r="U11" s="1581"/>
      <c r="V11" s="1582"/>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3"/>
      <c r="B12" s="1704"/>
      <c r="C12" s="1704"/>
      <c r="D12" s="1704"/>
      <c r="E12" s="1704"/>
      <c r="F12" s="1704"/>
      <c r="G12" s="1704"/>
      <c r="H12" s="1704"/>
      <c r="I12" s="1705"/>
      <c r="J12" s="398"/>
      <c r="K12" s="1103" t="s">
        <v>993</v>
      </c>
      <c r="L12" s="1578">
        <f>'６カリキュラム(デュアル)'!D23</f>
        <v>0</v>
      </c>
      <c r="M12" s="1579"/>
      <c r="N12" s="1579"/>
      <c r="O12" s="1136"/>
      <c r="P12" s="1136"/>
      <c r="Q12" s="1579">
        <f>SUM($A55:$AR55)</f>
        <v>0</v>
      </c>
      <c r="R12" s="1579"/>
      <c r="S12" s="1580" t="str">
        <f>CONCATENATE(AZ13,BA13,BB13,BC13)</f>
        <v>0時間以上</v>
      </c>
      <c r="T12" s="1581"/>
      <c r="U12" s="1581"/>
      <c r="V12" s="1582"/>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994</v>
      </c>
      <c r="L13" s="1697">
        <f>'６カリキュラム(デュアル)'!D24</f>
        <v>0</v>
      </c>
      <c r="M13" s="1698"/>
      <c r="N13" s="1698"/>
      <c r="O13" s="1172"/>
      <c r="P13" s="1172"/>
      <c r="Q13" s="1698">
        <f>SUM($A54:$AR54)</f>
        <v>0</v>
      </c>
      <c r="R13" s="1698"/>
      <c r="S13" s="1694" t="str">
        <f>CONCATENATE(AZ14,BA14)</f>
        <v>16時間以上</v>
      </c>
      <c r="T13" s="1695"/>
      <c r="U13" s="1695"/>
      <c r="V13" s="1696"/>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16</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9">
        <f>MONTH(A17)</f>
        <v>6</v>
      </c>
      <c r="B16" s="1690"/>
      <c r="C16" s="1691"/>
      <c r="D16" s="658" t="s">
        <v>436</v>
      </c>
      <c r="E16" s="658" t="s">
        <v>438</v>
      </c>
      <c r="F16" s="659" t="s">
        <v>472</v>
      </c>
      <c r="G16" s="659" t="s">
        <v>440</v>
      </c>
      <c r="H16" s="660" t="s">
        <v>473</v>
      </c>
      <c r="I16" s="1689">
        <f>MONTH(I17)</f>
        <v>7</v>
      </c>
      <c r="J16" s="1690"/>
      <c r="K16" s="1691"/>
      <c r="L16" s="658" t="s">
        <v>436</v>
      </c>
      <c r="M16" s="658" t="s">
        <v>438</v>
      </c>
      <c r="N16" s="659" t="s">
        <v>472</v>
      </c>
      <c r="O16" s="659" t="s">
        <v>440</v>
      </c>
      <c r="P16" s="660" t="s">
        <v>473</v>
      </c>
      <c r="Q16" s="1689">
        <f>MONTH(Q17)</f>
        <v>8</v>
      </c>
      <c r="R16" s="1690"/>
      <c r="S16" s="1691"/>
      <c r="T16" s="658" t="s">
        <v>436</v>
      </c>
      <c r="U16" s="658" t="s">
        <v>438</v>
      </c>
      <c r="V16" s="659" t="s">
        <v>472</v>
      </c>
      <c r="W16" s="659" t="s">
        <v>440</v>
      </c>
      <c r="X16" s="660" t="s">
        <v>473</v>
      </c>
      <c r="Y16" s="1689">
        <f>MONTH(Y17)</f>
        <v>9</v>
      </c>
      <c r="Z16" s="1690"/>
      <c r="AA16" s="1691"/>
      <c r="AB16" s="658" t="s">
        <v>436</v>
      </c>
      <c r="AC16" s="658" t="s">
        <v>438</v>
      </c>
      <c r="AD16" s="659" t="s">
        <v>472</v>
      </c>
      <c r="AE16" s="659" t="s">
        <v>440</v>
      </c>
      <c r="AF16" s="660" t="s">
        <v>473</v>
      </c>
      <c r="AG16" s="1692"/>
      <c r="AH16" s="1693"/>
      <c r="AI16" s="1693"/>
      <c r="AJ16" s="423"/>
      <c r="AK16" s="423"/>
      <c r="AL16" s="424"/>
      <c r="AM16" s="1693"/>
      <c r="AN16" s="1693"/>
      <c r="AO16" s="1693"/>
      <c r="AP16" s="423"/>
      <c r="AQ16" s="423"/>
      <c r="AR16" s="424"/>
      <c r="AT16" s="386" t="s">
        <v>450</v>
      </c>
      <c r="AU16" s="394" t="s">
        <v>459</v>
      </c>
      <c r="AW16" s="678"/>
      <c r="AX16" s="679"/>
    </row>
    <row r="17" spans="1:50" s="392" customFormat="1" ht="27" customHeight="1" thickTop="1" thickBot="1">
      <c r="A17" s="661">
        <f>AW3</f>
        <v>45810</v>
      </c>
      <c r="B17" s="663">
        <f t="shared" ref="B17:B47" si="1">WEEKDAY(A17)</f>
        <v>2</v>
      </c>
      <c r="C17" s="689" t="s">
        <v>671</v>
      </c>
      <c r="D17" s="650"/>
      <c r="E17" s="650"/>
      <c r="F17" s="650"/>
      <c r="G17" s="650"/>
      <c r="H17" s="657"/>
      <c r="I17" s="662">
        <f>DATE(YEAR($A$17),MONTH($A$17)+1,DAY($A$17))</f>
        <v>45840</v>
      </c>
      <c r="J17" s="663">
        <f t="shared" ref="J17:J47" si="2">WEEKDAY(I17)</f>
        <v>4</v>
      </c>
      <c r="K17" s="671"/>
      <c r="L17" s="650"/>
      <c r="M17" s="650"/>
      <c r="N17" s="650"/>
      <c r="O17" s="650"/>
      <c r="P17" s="657"/>
      <c r="Q17" s="664">
        <f>DATE(YEAR($A$17),MONTH($A$17)+2,DAY($A$17))</f>
        <v>45871</v>
      </c>
      <c r="R17" s="665">
        <f t="shared" ref="R17:R42" si="3">WEEKDAY(Q17)</f>
        <v>7</v>
      </c>
      <c r="S17" s="675"/>
      <c r="T17" s="650"/>
      <c r="U17" s="650"/>
      <c r="V17" s="650"/>
      <c r="W17" s="650"/>
      <c r="X17" s="657"/>
      <c r="Y17" s="662">
        <f>DATE(YEAR($A$17),MONTH($A$17)+3,DAY($A$17))</f>
        <v>45902</v>
      </c>
      <c r="Z17" s="663">
        <f t="shared" ref="Z17:Z47" si="4">WEEKDAY(Y17)</f>
        <v>3</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45811</v>
      </c>
      <c r="B18" s="639">
        <f t="shared" si="1"/>
        <v>3</v>
      </c>
      <c r="C18" s="666"/>
      <c r="D18" s="597"/>
      <c r="E18" s="597"/>
      <c r="F18" s="598"/>
      <c r="G18" s="598"/>
      <c r="H18" s="599"/>
      <c r="I18" s="588">
        <f>I17+1</f>
        <v>45841</v>
      </c>
      <c r="J18" s="640">
        <f t="shared" si="2"/>
        <v>5</v>
      </c>
      <c r="K18" s="672"/>
      <c r="L18" s="598"/>
      <c r="M18" s="598"/>
      <c r="N18" s="598"/>
      <c r="O18" s="598"/>
      <c r="P18" s="599"/>
      <c r="Q18" s="592">
        <f t="shared" ref="Q18:Q47" si="5">Q17+1</f>
        <v>45872</v>
      </c>
      <c r="R18" s="640">
        <f t="shared" si="3"/>
        <v>1</v>
      </c>
      <c r="S18" s="672"/>
      <c r="T18" s="598"/>
      <c r="U18" s="598"/>
      <c r="V18" s="598"/>
      <c r="W18" s="598"/>
      <c r="X18" s="599"/>
      <c r="Y18" s="592">
        <f>Y17+1</f>
        <v>45903</v>
      </c>
      <c r="Z18" s="639">
        <f t="shared" si="4"/>
        <v>4</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45812</v>
      </c>
      <c r="B19" s="639">
        <f t="shared" si="1"/>
        <v>4</v>
      </c>
      <c r="C19" s="667"/>
      <c r="D19" s="598"/>
      <c r="E19" s="598"/>
      <c r="F19" s="598"/>
      <c r="G19" s="598"/>
      <c r="H19" s="599"/>
      <c r="I19" s="588">
        <f t="shared" ref="I19:I47" si="7">I18+1</f>
        <v>45842</v>
      </c>
      <c r="J19" s="640">
        <f t="shared" si="2"/>
        <v>6</v>
      </c>
      <c r="K19" s="672"/>
      <c r="L19" s="598"/>
      <c r="M19" s="598"/>
      <c r="N19" s="598"/>
      <c r="O19" s="598"/>
      <c r="P19" s="599"/>
      <c r="Q19" s="592">
        <f t="shared" si="5"/>
        <v>45873</v>
      </c>
      <c r="R19" s="640">
        <f t="shared" si="3"/>
        <v>2</v>
      </c>
      <c r="S19" s="672"/>
      <c r="T19" s="598"/>
      <c r="U19" s="598"/>
      <c r="V19" s="598"/>
      <c r="W19" s="598"/>
      <c r="X19" s="599"/>
      <c r="Y19" s="592">
        <f t="shared" ref="Y19:Y47" si="8">Y18+1</f>
        <v>45904</v>
      </c>
      <c r="Z19" s="639">
        <f t="shared" si="4"/>
        <v>5</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45813</v>
      </c>
      <c r="B20" s="639">
        <f t="shared" si="1"/>
        <v>5</v>
      </c>
      <c r="C20" s="667"/>
      <c r="D20" s="598"/>
      <c r="E20" s="598"/>
      <c r="F20" s="598"/>
      <c r="G20" s="598"/>
      <c r="H20" s="599"/>
      <c r="I20" s="588">
        <f t="shared" si="7"/>
        <v>45843</v>
      </c>
      <c r="J20" s="640">
        <f t="shared" si="2"/>
        <v>7</v>
      </c>
      <c r="K20" s="672"/>
      <c r="L20" s="598"/>
      <c r="M20" s="598"/>
      <c r="N20" s="598"/>
      <c r="O20" s="598"/>
      <c r="P20" s="599"/>
      <c r="Q20" s="592">
        <f t="shared" si="5"/>
        <v>45874</v>
      </c>
      <c r="R20" s="640">
        <f t="shared" si="3"/>
        <v>3</v>
      </c>
      <c r="S20" s="672"/>
      <c r="T20" s="598"/>
      <c r="U20" s="598"/>
      <c r="V20" s="598"/>
      <c r="W20" s="598"/>
      <c r="X20" s="599"/>
      <c r="Y20" s="592">
        <f t="shared" si="8"/>
        <v>45905</v>
      </c>
      <c r="Z20" s="639">
        <f t="shared" si="4"/>
        <v>6</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45814</v>
      </c>
      <c r="B21" s="639">
        <f t="shared" si="1"/>
        <v>6</v>
      </c>
      <c r="C21" s="667"/>
      <c r="D21" s="598"/>
      <c r="E21" s="598"/>
      <c r="F21" s="598"/>
      <c r="G21" s="598"/>
      <c r="H21" s="599"/>
      <c r="I21" s="588">
        <f t="shared" si="7"/>
        <v>45844</v>
      </c>
      <c r="J21" s="640">
        <f t="shared" si="2"/>
        <v>1</v>
      </c>
      <c r="K21" s="672"/>
      <c r="L21" s="598"/>
      <c r="M21" s="598"/>
      <c r="N21" s="598"/>
      <c r="O21" s="598"/>
      <c r="P21" s="599"/>
      <c r="Q21" s="592">
        <f t="shared" si="5"/>
        <v>45875</v>
      </c>
      <c r="R21" s="640">
        <f t="shared" si="3"/>
        <v>4</v>
      </c>
      <c r="S21" s="672"/>
      <c r="T21" s="598"/>
      <c r="U21" s="598"/>
      <c r="V21" s="598"/>
      <c r="W21" s="598"/>
      <c r="X21" s="599"/>
      <c r="Y21" s="592">
        <f t="shared" si="8"/>
        <v>45906</v>
      </c>
      <c r="Z21" s="639">
        <f t="shared" si="4"/>
        <v>7</v>
      </c>
      <c r="AA21" s="673"/>
      <c r="AB21" s="598"/>
      <c r="AC21" s="598"/>
      <c r="AD21" s="598"/>
      <c r="AE21" s="598"/>
      <c r="AF21" s="599"/>
      <c r="AG21" s="593"/>
      <c r="AH21" s="594"/>
      <c r="AM21" s="593"/>
      <c r="AN21" s="594"/>
      <c r="AT21" s="708"/>
      <c r="AW21" s="680"/>
      <c r="AX21" s="681"/>
    </row>
    <row r="22" spans="1:50" s="392" customFormat="1" ht="27" customHeight="1" thickBot="1">
      <c r="A22" s="589">
        <f t="shared" si="6"/>
        <v>45815</v>
      </c>
      <c r="B22" s="639">
        <f t="shared" si="1"/>
        <v>7</v>
      </c>
      <c r="C22" s="667"/>
      <c r="D22" s="598"/>
      <c r="E22" s="598"/>
      <c r="F22" s="598"/>
      <c r="G22" s="598"/>
      <c r="H22" s="599"/>
      <c r="I22" s="588">
        <f t="shared" si="7"/>
        <v>45845</v>
      </c>
      <c r="J22" s="640">
        <f t="shared" si="2"/>
        <v>2</v>
      </c>
      <c r="K22" s="672"/>
      <c r="L22" s="598"/>
      <c r="M22" s="598"/>
      <c r="N22" s="598"/>
      <c r="O22" s="598"/>
      <c r="P22" s="599"/>
      <c r="Q22" s="592">
        <f t="shared" si="5"/>
        <v>45876</v>
      </c>
      <c r="R22" s="640">
        <f t="shared" si="3"/>
        <v>5</v>
      </c>
      <c r="S22" s="672"/>
      <c r="T22" s="598"/>
      <c r="U22" s="598"/>
      <c r="V22" s="598"/>
      <c r="W22" s="598"/>
      <c r="X22" s="599"/>
      <c r="Y22" s="592">
        <f t="shared" si="8"/>
        <v>45907</v>
      </c>
      <c r="Z22" s="639">
        <f t="shared" si="4"/>
        <v>1</v>
      </c>
      <c r="AA22" s="673"/>
      <c r="AB22" s="598"/>
      <c r="AC22" s="598"/>
      <c r="AD22" s="598"/>
      <c r="AE22" s="598"/>
      <c r="AF22" s="599"/>
      <c r="AG22" s="593"/>
      <c r="AH22" s="594"/>
      <c r="AM22" s="593"/>
      <c r="AN22" s="594"/>
      <c r="AT22" s="709"/>
      <c r="AW22" s="680"/>
      <c r="AX22" s="681"/>
    </row>
    <row r="23" spans="1:50" s="392" customFormat="1" ht="27" customHeight="1" thickBot="1">
      <c r="A23" s="589">
        <f t="shared" si="6"/>
        <v>45816</v>
      </c>
      <c r="B23" s="639">
        <f t="shared" si="1"/>
        <v>1</v>
      </c>
      <c r="C23" s="668"/>
      <c r="D23" s="598"/>
      <c r="E23" s="598"/>
      <c r="F23" s="598"/>
      <c r="G23" s="598"/>
      <c r="H23" s="599"/>
      <c r="I23" s="588">
        <f t="shared" si="7"/>
        <v>45846</v>
      </c>
      <c r="J23" s="640">
        <f t="shared" si="2"/>
        <v>3</v>
      </c>
      <c r="K23" s="672"/>
      <c r="L23" s="598"/>
      <c r="M23" s="598"/>
      <c r="N23" s="598"/>
      <c r="O23" s="598"/>
      <c r="P23" s="599"/>
      <c r="Q23" s="592">
        <f t="shared" si="5"/>
        <v>45877</v>
      </c>
      <c r="R23" s="640">
        <f t="shared" si="3"/>
        <v>6</v>
      </c>
      <c r="S23" s="672"/>
      <c r="T23" s="598"/>
      <c r="U23" s="598"/>
      <c r="V23" s="598"/>
      <c r="W23" s="598"/>
      <c r="X23" s="599"/>
      <c r="Y23" s="592">
        <f t="shared" si="8"/>
        <v>45908</v>
      </c>
      <c r="Z23" s="639">
        <f t="shared" si="4"/>
        <v>2</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45817</v>
      </c>
      <c r="B24" s="639">
        <f t="shared" si="1"/>
        <v>2</v>
      </c>
      <c r="C24" s="667"/>
      <c r="D24" s="598"/>
      <c r="E24" s="598"/>
      <c r="F24" s="598"/>
      <c r="G24" s="598"/>
      <c r="H24" s="599"/>
      <c r="I24" s="592">
        <f t="shared" si="7"/>
        <v>45847</v>
      </c>
      <c r="J24" s="639">
        <f t="shared" si="2"/>
        <v>4</v>
      </c>
      <c r="K24" s="673"/>
      <c r="L24" s="598"/>
      <c r="M24" s="598"/>
      <c r="N24" s="598"/>
      <c r="O24" s="598"/>
      <c r="P24" s="599"/>
      <c r="Q24" s="592">
        <f t="shared" si="5"/>
        <v>45878</v>
      </c>
      <c r="R24" s="640">
        <f t="shared" si="3"/>
        <v>7</v>
      </c>
      <c r="S24" s="672"/>
      <c r="T24" s="598"/>
      <c r="U24" s="598"/>
      <c r="V24" s="598"/>
      <c r="W24" s="598"/>
      <c r="X24" s="599"/>
      <c r="Y24" s="592">
        <f t="shared" si="8"/>
        <v>45909</v>
      </c>
      <c r="Z24" s="639">
        <f t="shared" si="4"/>
        <v>3</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45818</v>
      </c>
      <c r="B25" s="639">
        <f t="shared" si="1"/>
        <v>3</v>
      </c>
      <c r="C25" s="667"/>
      <c r="D25" s="598"/>
      <c r="E25" s="598"/>
      <c r="F25" s="598"/>
      <c r="G25" s="598"/>
      <c r="H25" s="599"/>
      <c r="I25" s="588">
        <f t="shared" si="7"/>
        <v>45848</v>
      </c>
      <c r="J25" s="640">
        <f t="shared" si="2"/>
        <v>5</v>
      </c>
      <c r="K25" s="674"/>
      <c r="L25" s="597"/>
      <c r="M25" s="597"/>
      <c r="N25" s="597"/>
      <c r="O25" s="597"/>
      <c r="P25" s="600"/>
      <c r="Q25" s="592">
        <f t="shared" si="5"/>
        <v>45879</v>
      </c>
      <c r="R25" s="639">
        <f t="shared" si="3"/>
        <v>1</v>
      </c>
      <c r="S25" s="672"/>
      <c r="T25" s="598"/>
      <c r="U25" s="598"/>
      <c r="V25" s="598"/>
      <c r="W25" s="598"/>
      <c r="X25" s="599"/>
      <c r="Y25" s="592">
        <f t="shared" si="8"/>
        <v>45910</v>
      </c>
      <c r="Z25" s="639">
        <f t="shared" si="4"/>
        <v>4</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45819</v>
      </c>
      <c r="B26" s="639">
        <f t="shared" si="1"/>
        <v>4</v>
      </c>
      <c r="C26" s="667"/>
      <c r="D26" s="598"/>
      <c r="E26" s="598"/>
      <c r="F26" s="598"/>
      <c r="G26" s="598"/>
      <c r="H26" s="599"/>
      <c r="I26" s="588">
        <f t="shared" si="7"/>
        <v>45849</v>
      </c>
      <c r="J26" s="640">
        <f t="shared" si="2"/>
        <v>6</v>
      </c>
      <c r="K26" s="672"/>
      <c r="L26" s="598"/>
      <c r="M26" s="598"/>
      <c r="N26" s="598"/>
      <c r="O26" s="598"/>
      <c r="P26" s="599"/>
      <c r="Q26" s="588">
        <f t="shared" si="5"/>
        <v>45880</v>
      </c>
      <c r="R26" s="640">
        <f t="shared" si="3"/>
        <v>2</v>
      </c>
      <c r="S26" s="674"/>
      <c r="T26" s="597"/>
      <c r="U26" s="597"/>
      <c r="V26" s="597"/>
      <c r="W26" s="597"/>
      <c r="X26" s="600"/>
      <c r="Y26" s="592">
        <f t="shared" si="8"/>
        <v>45911</v>
      </c>
      <c r="Z26" s="639">
        <f t="shared" si="4"/>
        <v>5</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45820</v>
      </c>
      <c r="B27" s="640">
        <f t="shared" si="1"/>
        <v>5</v>
      </c>
      <c r="C27" s="669"/>
      <c r="D27" s="597"/>
      <c r="E27" s="597"/>
      <c r="F27" s="597"/>
      <c r="G27" s="597"/>
      <c r="H27" s="600"/>
      <c r="I27" s="588">
        <f t="shared" si="7"/>
        <v>45850</v>
      </c>
      <c r="J27" s="640">
        <f t="shared" si="2"/>
        <v>7</v>
      </c>
      <c r="K27" s="672"/>
      <c r="L27" s="598"/>
      <c r="M27" s="598"/>
      <c r="N27" s="598"/>
      <c r="O27" s="598"/>
      <c r="P27" s="599"/>
      <c r="Q27" s="588">
        <f t="shared" si="5"/>
        <v>45881</v>
      </c>
      <c r="R27" s="640">
        <f t="shared" si="3"/>
        <v>3</v>
      </c>
      <c r="S27" s="674"/>
      <c r="T27" s="597"/>
      <c r="U27" s="597"/>
      <c r="V27" s="597"/>
      <c r="W27" s="597"/>
      <c r="X27" s="600"/>
      <c r="Y27" s="588">
        <f t="shared" si="8"/>
        <v>45912</v>
      </c>
      <c r="Z27" s="640">
        <f t="shared" si="4"/>
        <v>6</v>
      </c>
      <c r="AA27" s="677"/>
      <c r="AB27" s="597"/>
      <c r="AC27" s="597"/>
      <c r="AD27" s="597"/>
      <c r="AE27" s="597"/>
      <c r="AF27" s="600"/>
      <c r="AG27" s="593"/>
      <c r="AH27" s="594"/>
      <c r="AM27" s="593"/>
      <c r="AN27" s="594"/>
      <c r="AT27" s="708"/>
      <c r="AW27" s="680"/>
      <c r="AX27" s="681"/>
    </row>
    <row r="28" spans="1:50" s="392" customFormat="1" ht="27" customHeight="1" thickBot="1">
      <c r="A28" s="635">
        <f t="shared" si="6"/>
        <v>45821</v>
      </c>
      <c r="B28" s="639">
        <f t="shared" si="1"/>
        <v>6</v>
      </c>
      <c r="C28" s="666"/>
      <c r="D28" s="597"/>
      <c r="E28" s="597"/>
      <c r="F28" s="597"/>
      <c r="G28" s="597"/>
      <c r="H28" s="600"/>
      <c r="I28" s="588">
        <f t="shared" si="7"/>
        <v>45851</v>
      </c>
      <c r="J28" s="640">
        <f t="shared" si="2"/>
        <v>1</v>
      </c>
      <c r="K28" s="672"/>
      <c r="L28" s="598"/>
      <c r="M28" s="598"/>
      <c r="N28" s="598"/>
      <c r="O28" s="598"/>
      <c r="P28" s="599"/>
      <c r="Q28" s="592">
        <f t="shared" si="5"/>
        <v>45882</v>
      </c>
      <c r="R28" s="640">
        <f t="shared" si="3"/>
        <v>4</v>
      </c>
      <c r="S28" s="672"/>
      <c r="T28" s="598"/>
      <c r="U28" s="598"/>
      <c r="V28" s="598"/>
      <c r="W28" s="598"/>
      <c r="X28" s="599"/>
      <c r="Y28" s="592">
        <f t="shared" si="8"/>
        <v>45913</v>
      </c>
      <c r="Z28" s="639">
        <f t="shared" si="4"/>
        <v>7</v>
      </c>
      <c r="AA28" s="674"/>
      <c r="AB28" s="597"/>
      <c r="AC28" s="597"/>
      <c r="AD28" s="597"/>
      <c r="AE28" s="597"/>
      <c r="AF28" s="600"/>
      <c r="AG28" s="593"/>
      <c r="AH28" s="594"/>
      <c r="AM28" s="593"/>
      <c r="AN28" s="594"/>
      <c r="AT28" s="709"/>
      <c r="AW28" s="680"/>
      <c r="AX28" s="681"/>
    </row>
    <row r="29" spans="1:50" s="392" customFormat="1" ht="27" customHeight="1" thickBot="1">
      <c r="A29" s="635">
        <f t="shared" si="6"/>
        <v>45822</v>
      </c>
      <c r="B29" s="639">
        <f t="shared" si="1"/>
        <v>7</v>
      </c>
      <c r="C29" s="667"/>
      <c r="D29" s="598"/>
      <c r="E29" s="598"/>
      <c r="F29" s="598"/>
      <c r="G29" s="598"/>
      <c r="H29" s="599"/>
      <c r="I29" s="588">
        <f t="shared" si="7"/>
        <v>45852</v>
      </c>
      <c r="J29" s="640">
        <f t="shared" si="2"/>
        <v>2</v>
      </c>
      <c r="K29" s="672"/>
      <c r="L29" s="598"/>
      <c r="M29" s="598"/>
      <c r="N29" s="598"/>
      <c r="O29" s="598"/>
      <c r="P29" s="599"/>
      <c r="Q29" s="592">
        <f t="shared" si="5"/>
        <v>45883</v>
      </c>
      <c r="R29" s="640">
        <f t="shared" si="3"/>
        <v>5</v>
      </c>
      <c r="S29" s="672"/>
      <c r="T29" s="598"/>
      <c r="U29" s="598"/>
      <c r="V29" s="598"/>
      <c r="W29" s="598"/>
      <c r="X29" s="599"/>
      <c r="Y29" s="592">
        <f t="shared" si="8"/>
        <v>45914</v>
      </c>
      <c r="Z29" s="639">
        <f t="shared" si="4"/>
        <v>1</v>
      </c>
      <c r="AA29" s="673"/>
      <c r="AB29" s="598"/>
      <c r="AC29" s="598"/>
      <c r="AD29" s="598"/>
      <c r="AE29" s="598"/>
      <c r="AF29" s="599"/>
      <c r="AG29" s="593"/>
      <c r="AH29" s="594"/>
      <c r="AM29" s="593"/>
      <c r="AN29" s="594"/>
      <c r="AT29" s="591"/>
      <c r="AW29" s="680"/>
      <c r="AX29" s="681"/>
    </row>
    <row r="30" spans="1:50" s="392" customFormat="1" ht="27" customHeight="1" thickBot="1">
      <c r="A30" s="635">
        <f t="shared" si="6"/>
        <v>45823</v>
      </c>
      <c r="B30" s="639">
        <f t="shared" si="1"/>
        <v>1</v>
      </c>
      <c r="C30" s="667"/>
      <c r="D30" s="598"/>
      <c r="E30" s="598"/>
      <c r="F30" s="598"/>
      <c r="G30" s="598"/>
      <c r="H30" s="599"/>
      <c r="I30" s="588">
        <f t="shared" si="7"/>
        <v>45853</v>
      </c>
      <c r="J30" s="640">
        <f t="shared" si="2"/>
        <v>3</v>
      </c>
      <c r="K30" s="672"/>
      <c r="L30" s="598"/>
      <c r="M30" s="598"/>
      <c r="N30" s="598"/>
      <c r="O30" s="598"/>
      <c r="P30" s="599"/>
      <c r="Q30" s="592">
        <f t="shared" si="5"/>
        <v>45884</v>
      </c>
      <c r="R30" s="640">
        <f t="shared" si="3"/>
        <v>6</v>
      </c>
      <c r="S30" s="672"/>
      <c r="T30" s="598"/>
      <c r="U30" s="598"/>
      <c r="V30" s="598"/>
      <c r="W30" s="598"/>
      <c r="X30" s="599"/>
      <c r="Y30" s="592">
        <f t="shared" si="8"/>
        <v>45915</v>
      </c>
      <c r="Z30" s="639">
        <f t="shared" si="4"/>
        <v>2</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45824</v>
      </c>
      <c r="B31" s="639">
        <f t="shared" si="1"/>
        <v>2</v>
      </c>
      <c r="C31" s="667"/>
      <c r="D31" s="598"/>
      <c r="E31" s="598"/>
      <c r="F31" s="598"/>
      <c r="G31" s="598"/>
      <c r="H31" s="599"/>
      <c r="I31" s="588">
        <f t="shared" si="7"/>
        <v>45854</v>
      </c>
      <c r="J31" s="640">
        <f t="shared" si="2"/>
        <v>4</v>
      </c>
      <c r="K31" s="672"/>
      <c r="L31" s="598"/>
      <c r="M31" s="598"/>
      <c r="N31" s="598"/>
      <c r="O31" s="598"/>
      <c r="P31" s="599"/>
      <c r="Q31" s="592">
        <f t="shared" si="5"/>
        <v>45885</v>
      </c>
      <c r="R31" s="640">
        <f t="shared" si="3"/>
        <v>7</v>
      </c>
      <c r="S31" s="672"/>
      <c r="T31" s="598"/>
      <c r="U31" s="598"/>
      <c r="V31" s="598"/>
      <c r="W31" s="598"/>
      <c r="X31" s="599"/>
      <c r="Y31" s="592">
        <f t="shared" si="8"/>
        <v>45916</v>
      </c>
      <c r="Z31" s="639">
        <f t="shared" si="4"/>
        <v>3</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45825</v>
      </c>
      <c r="B32" s="639">
        <f t="shared" si="1"/>
        <v>3</v>
      </c>
      <c r="C32" s="667"/>
      <c r="D32" s="598"/>
      <c r="E32" s="598"/>
      <c r="F32" s="598"/>
      <c r="G32" s="598"/>
      <c r="H32" s="599"/>
      <c r="I32" s="588">
        <f t="shared" si="7"/>
        <v>45855</v>
      </c>
      <c r="J32" s="640">
        <f t="shared" si="2"/>
        <v>5</v>
      </c>
      <c r="K32" s="672"/>
      <c r="L32" s="598"/>
      <c r="M32" s="598"/>
      <c r="N32" s="598"/>
      <c r="O32" s="598"/>
      <c r="P32" s="599"/>
      <c r="Q32" s="592">
        <f t="shared" si="5"/>
        <v>45886</v>
      </c>
      <c r="R32" s="640">
        <f t="shared" si="3"/>
        <v>1</v>
      </c>
      <c r="S32" s="672"/>
      <c r="T32" s="598"/>
      <c r="U32" s="598"/>
      <c r="V32" s="598"/>
      <c r="W32" s="598"/>
      <c r="X32" s="599"/>
      <c r="Y32" s="592">
        <f t="shared" si="8"/>
        <v>45917</v>
      </c>
      <c r="Z32" s="639">
        <f t="shared" si="4"/>
        <v>4</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45826</v>
      </c>
      <c r="B33" s="639">
        <f t="shared" si="1"/>
        <v>4</v>
      </c>
      <c r="C33" s="667"/>
      <c r="D33" s="598"/>
      <c r="E33" s="598"/>
      <c r="F33" s="598"/>
      <c r="G33" s="598"/>
      <c r="H33" s="599"/>
      <c r="I33" s="588">
        <f t="shared" si="7"/>
        <v>45856</v>
      </c>
      <c r="J33" s="640">
        <f t="shared" si="2"/>
        <v>6</v>
      </c>
      <c r="K33" s="672"/>
      <c r="L33" s="598"/>
      <c r="M33" s="598"/>
      <c r="N33" s="598"/>
      <c r="O33" s="598"/>
      <c r="P33" s="599"/>
      <c r="Q33" s="592">
        <f t="shared" si="5"/>
        <v>45887</v>
      </c>
      <c r="R33" s="640">
        <f t="shared" si="3"/>
        <v>2</v>
      </c>
      <c r="S33" s="672"/>
      <c r="T33" s="598"/>
      <c r="U33" s="598"/>
      <c r="V33" s="598"/>
      <c r="W33" s="598"/>
      <c r="X33" s="599"/>
      <c r="Y33" s="592">
        <f t="shared" si="8"/>
        <v>45918</v>
      </c>
      <c r="Z33" s="639">
        <f t="shared" si="4"/>
        <v>5</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45827</v>
      </c>
      <c r="B34" s="639">
        <f t="shared" si="1"/>
        <v>5</v>
      </c>
      <c r="C34" s="667"/>
      <c r="D34" s="598"/>
      <c r="E34" s="598"/>
      <c r="F34" s="598"/>
      <c r="G34" s="598"/>
      <c r="H34" s="599"/>
      <c r="I34" s="588">
        <f t="shared" si="7"/>
        <v>45857</v>
      </c>
      <c r="J34" s="640">
        <f t="shared" si="2"/>
        <v>7</v>
      </c>
      <c r="K34" s="672"/>
      <c r="L34" s="598"/>
      <c r="M34" s="598"/>
      <c r="N34" s="598"/>
      <c r="O34" s="598"/>
      <c r="P34" s="599"/>
      <c r="Q34" s="592">
        <f t="shared" si="5"/>
        <v>45888</v>
      </c>
      <c r="R34" s="639">
        <f t="shared" si="3"/>
        <v>3</v>
      </c>
      <c r="S34" s="673"/>
      <c r="T34" s="598"/>
      <c r="U34" s="598"/>
      <c r="V34" s="598"/>
      <c r="W34" s="598"/>
      <c r="X34" s="599"/>
      <c r="Y34" s="592">
        <f t="shared" si="8"/>
        <v>45919</v>
      </c>
      <c r="Z34" s="639">
        <f t="shared" si="4"/>
        <v>6</v>
      </c>
      <c r="AA34" s="673"/>
      <c r="AB34" s="598"/>
      <c r="AC34" s="598"/>
      <c r="AD34" s="598"/>
      <c r="AE34" s="598"/>
      <c r="AF34" s="599"/>
      <c r="AG34" s="593"/>
      <c r="AH34" s="594"/>
      <c r="AM34" s="593"/>
      <c r="AN34" s="594"/>
      <c r="AT34" s="591"/>
      <c r="AW34" s="680"/>
      <c r="AX34" s="681"/>
    </row>
    <row r="35" spans="1:50" s="392" customFormat="1" ht="27" customHeight="1" thickBot="1">
      <c r="A35" s="635">
        <f t="shared" si="6"/>
        <v>45828</v>
      </c>
      <c r="B35" s="639">
        <f t="shared" si="1"/>
        <v>6</v>
      </c>
      <c r="C35" s="666"/>
      <c r="D35" s="597"/>
      <c r="E35" s="597"/>
      <c r="F35" s="597"/>
      <c r="G35" s="597"/>
      <c r="H35" s="600"/>
      <c r="I35" s="588">
        <f t="shared" si="7"/>
        <v>45858</v>
      </c>
      <c r="J35" s="640">
        <f t="shared" si="2"/>
        <v>1</v>
      </c>
      <c r="K35" s="674"/>
      <c r="L35" s="597"/>
      <c r="M35" s="597"/>
      <c r="N35" s="597"/>
      <c r="O35" s="597"/>
      <c r="P35" s="600"/>
      <c r="Q35" s="592">
        <f t="shared" si="5"/>
        <v>45889</v>
      </c>
      <c r="R35" s="640">
        <f t="shared" si="3"/>
        <v>4</v>
      </c>
      <c r="S35" s="672"/>
      <c r="T35" s="598"/>
      <c r="U35" s="598"/>
      <c r="V35" s="598"/>
      <c r="W35" s="598"/>
      <c r="X35" s="599"/>
      <c r="Y35" s="592">
        <f t="shared" si="8"/>
        <v>45920</v>
      </c>
      <c r="Z35" s="639">
        <f t="shared" si="4"/>
        <v>7</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45829</v>
      </c>
      <c r="B36" s="639">
        <f t="shared" si="1"/>
        <v>7</v>
      </c>
      <c r="C36" s="667"/>
      <c r="D36" s="598"/>
      <c r="E36" s="598"/>
      <c r="F36" s="598"/>
      <c r="G36" s="598"/>
      <c r="H36" s="599"/>
      <c r="I36" s="592">
        <f t="shared" si="7"/>
        <v>45859</v>
      </c>
      <c r="J36" s="639">
        <f t="shared" si="2"/>
        <v>2</v>
      </c>
      <c r="K36" s="673"/>
      <c r="L36" s="598"/>
      <c r="M36" s="598"/>
      <c r="N36" s="598"/>
      <c r="O36" s="598"/>
      <c r="P36" s="599"/>
      <c r="Q36" s="592">
        <f t="shared" si="5"/>
        <v>45890</v>
      </c>
      <c r="R36" s="640">
        <f t="shared" si="3"/>
        <v>5</v>
      </c>
      <c r="S36" s="672"/>
      <c r="T36" s="598"/>
      <c r="U36" s="598"/>
      <c r="V36" s="598"/>
      <c r="W36" s="598"/>
      <c r="X36" s="599"/>
      <c r="Y36" s="592">
        <f t="shared" si="8"/>
        <v>45921</v>
      </c>
      <c r="Z36" s="639">
        <f t="shared" si="4"/>
        <v>1</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45830</v>
      </c>
      <c r="B37" s="639">
        <f t="shared" si="1"/>
        <v>1</v>
      </c>
      <c r="C37" s="667"/>
      <c r="D37" s="598"/>
      <c r="E37" s="598"/>
      <c r="F37" s="598"/>
      <c r="G37" s="598"/>
      <c r="H37" s="599"/>
      <c r="I37" s="588">
        <f t="shared" si="7"/>
        <v>45860</v>
      </c>
      <c r="J37" s="640">
        <f t="shared" si="2"/>
        <v>3</v>
      </c>
      <c r="K37" s="674"/>
      <c r="L37" s="597"/>
      <c r="M37" s="597"/>
      <c r="N37" s="597"/>
      <c r="O37" s="597"/>
      <c r="P37" s="600"/>
      <c r="Q37" s="592">
        <f t="shared" si="5"/>
        <v>45891</v>
      </c>
      <c r="R37" s="640">
        <f t="shared" si="3"/>
        <v>6</v>
      </c>
      <c r="S37" s="672"/>
      <c r="T37" s="598"/>
      <c r="U37" s="598"/>
      <c r="V37" s="598"/>
      <c r="W37" s="598"/>
      <c r="X37" s="599"/>
      <c r="Y37" s="592">
        <f t="shared" si="8"/>
        <v>45922</v>
      </c>
      <c r="Z37" s="639">
        <f t="shared" si="4"/>
        <v>2</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45831</v>
      </c>
      <c r="B38" s="639">
        <f t="shared" si="1"/>
        <v>2</v>
      </c>
      <c r="C38" s="667"/>
      <c r="D38" s="598"/>
      <c r="E38" s="598"/>
      <c r="F38" s="598"/>
      <c r="G38" s="598"/>
      <c r="H38" s="599"/>
      <c r="I38" s="588">
        <f t="shared" si="7"/>
        <v>45861</v>
      </c>
      <c r="J38" s="640">
        <f t="shared" si="2"/>
        <v>4</v>
      </c>
      <c r="K38" s="674"/>
      <c r="L38" s="597"/>
      <c r="M38" s="597"/>
      <c r="N38" s="597"/>
      <c r="O38" s="597"/>
      <c r="P38" s="600"/>
      <c r="Q38" s="592">
        <f t="shared" si="5"/>
        <v>45892</v>
      </c>
      <c r="R38" s="639">
        <f t="shared" si="3"/>
        <v>7</v>
      </c>
      <c r="S38" s="672"/>
      <c r="T38" s="598"/>
      <c r="U38" s="598"/>
      <c r="V38" s="598"/>
      <c r="W38" s="598"/>
      <c r="X38" s="599"/>
      <c r="Y38" s="592">
        <f t="shared" si="8"/>
        <v>45923</v>
      </c>
      <c r="Z38" s="639">
        <f t="shared" si="4"/>
        <v>3</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45832</v>
      </c>
      <c r="B39" s="639">
        <f t="shared" si="1"/>
        <v>3</v>
      </c>
      <c r="C39" s="667"/>
      <c r="D39" s="598"/>
      <c r="E39" s="598"/>
      <c r="F39" s="598"/>
      <c r="G39" s="598"/>
      <c r="H39" s="599"/>
      <c r="I39" s="592">
        <f t="shared" si="7"/>
        <v>45862</v>
      </c>
      <c r="J39" s="639">
        <f t="shared" si="2"/>
        <v>5</v>
      </c>
      <c r="K39" s="672"/>
      <c r="L39" s="598"/>
      <c r="M39" s="598"/>
      <c r="N39" s="598"/>
      <c r="O39" s="598"/>
      <c r="P39" s="599"/>
      <c r="Q39" s="592">
        <f t="shared" si="5"/>
        <v>45893</v>
      </c>
      <c r="R39" s="639">
        <f t="shared" si="3"/>
        <v>1</v>
      </c>
      <c r="S39" s="672"/>
      <c r="T39" s="598"/>
      <c r="U39" s="598"/>
      <c r="V39" s="598"/>
      <c r="W39" s="598"/>
      <c r="X39" s="599"/>
      <c r="Y39" s="592">
        <f t="shared" si="8"/>
        <v>45924</v>
      </c>
      <c r="Z39" s="639">
        <f t="shared" si="4"/>
        <v>4</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45833</v>
      </c>
      <c r="B40" s="639">
        <f t="shared" si="1"/>
        <v>4</v>
      </c>
      <c r="C40" s="667"/>
      <c r="D40" s="598"/>
      <c r="E40" s="598"/>
      <c r="F40" s="598"/>
      <c r="G40" s="598"/>
      <c r="H40" s="599"/>
      <c r="I40" s="588">
        <f t="shared" si="7"/>
        <v>45863</v>
      </c>
      <c r="J40" s="640">
        <f t="shared" si="2"/>
        <v>6</v>
      </c>
      <c r="K40" s="672"/>
      <c r="L40" s="598"/>
      <c r="M40" s="598"/>
      <c r="N40" s="598"/>
      <c r="O40" s="598"/>
      <c r="P40" s="599"/>
      <c r="Q40" s="592">
        <f t="shared" si="5"/>
        <v>45894</v>
      </c>
      <c r="R40" s="639">
        <f t="shared" si="3"/>
        <v>2</v>
      </c>
      <c r="S40" s="673"/>
      <c r="T40" s="598"/>
      <c r="U40" s="598"/>
      <c r="V40" s="598"/>
      <c r="W40" s="598"/>
      <c r="X40" s="599"/>
      <c r="Y40" s="592">
        <f t="shared" si="8"/>
        <v>45925</v>
      </c>
      <c r="Z40" s="639">
        <f t="shared" si="4"/>
        <v>5</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45834</v>
      </c>
      <c r="B41" s="639">
        <f t="shared" si="1"/>
        <v>5</v>
      </c>
      <c r="C41" s="667"/>
      <c r="D41" s="598"/>
      <c r="E41" s="598"/>
      <c r="F41" s="598"/>
      <c r="G41" s="598"/>
      <c r="H41" s="599"/>
      <c r="I41" s="588">
        <f t="shared" si="7"/>
        <v>45864</v>
      </c>
      <c r="J41" s="640">
        <f t="shared" si="2"/>
        <v>7</v>
      </c>
      <c r="K41" s="672"/>
      <c r="L41" s="598"/>
      <c r="M41" s="598"/>
      <c r="N41" s="598"/>
      <c r="O41" s="598"/>
      <c r="P41" s="599"/>
      <c r="Q41" s="592">
        <f t="shared" si="5"/>
        <v>45895</v>
      </c>
      <c r="R41" s="639">
        <f t="shared" si="3"/>
        <v>3</v>
      </c>
      <c r="S41" s="673"/>
      <c r="T41" s="598"/>
      <c r="U41" s="598"/>
      <c r="V41" s="598"/>
      <c r="W41" s="598"/>
      <c r="X41" s="599"/>
      <c r="Y41" s="592">
        <f t="shared" si="8"/>
        <v>45926</v>
      </c>
      <c r="Z41" s="639">
        <f t="shared" si="4"/>
        <v>6</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45835</v>
      </c>
      <c r="B42" s="639">
        <f t="shared" si="1"/>
        <v>6</v>
      </c>
      <c r="C42" s="666"/>
      <c r="D42" s="597"/>
      <c r="E42" s="597"/>
      <c r="F42" s="597"/>
      <c r="G42" s="597"/>
      <c r="H42" s="600"/>
      <c r="I42" s="588">
        <f t="shared" si="7"/>
        <v>45865</v>
      </c>
      <c r="J42" s="640">
        <f t="shared" si="2"/>
        <v>1</v>
      </c>
      <c r="K42" s="672"/>
      <c r="L42" s="598"/>
      <c r="M42" s="598"/>
      <c r="N42" s="598"/>
      <c r="O42" s="598"/>
      <c r="P42" s="599"/>
      <c r="Q42" s="592">
        <f t="shared" si="5"/>
        <v>45896</v>
      </c>
      <c r="R42" s="639">
        <f t="shared" si="3"/>
        <v>4</v>
      </c>
      <c r="S42" s="673"/>
      <c r="T42" s="598"/>
      <c r="U42" s="598"/>
      <c r="V42" s="598"/>
      <c r="W42" s="598"/>
      <c r="X42" s="599"/>
      <c r="Y42" s="592">
        <f t="shared" si="8"/>
        <v>45927</v>
      </c>
      <c r="Z42" s="639">
        <f t="shared" si="4"/>
        <v>7</v>
      </c>
      <c r="AA42" s="674"/>
      <c r="AB42" s="597"/>
      <c r="AC42" s="597"/>
      <c r="AD42" s="597"/>
      <c r="AE42" s="597"/>
      <c r="AF42" s="600"/>
      <c r="AG42" s="593"/>
      <c r="AH42" s="594"/>
      <c r="AM42" s="593"/>
      <c r="AN42" s="594"/>
      <c r="AT42" s="591"/>
      <c r="AW42" s="682"/>
      <c r="AX42" s="683"/>
    </row>
    <row r="43" spans="1:50" s="392" customFormat="1" ht="27" customHeight="1" thickBot="1">
      <c r="A43" s="635">
        <f t="shared" si="6"/>
        <v>45836</v>
      </c>
      <c r="B43" s="639">
        <f t="shared" si="1"/>
        <v>7</v>
      </c>
      <c r="C43" s="666"/>
      <c r="D43" s="597"/>
      <c r="E43" s="597"/>
      <c r="F43" s="597"/>
      <c r="G43" s="597"/>
      <c r="H43" s="600"/>
      <c r="I43" s="588">
        <f t="shared" si="7"/>
        <v>45866</v>
      </c>
      <c r="J43" s="640">
        <f t="shared" si="2"/>
        <v>2</v>
      </c>
      <c r="K43" s="672"/>
      <c r="L43" s="598"/>
      <c r="M43" s="598"/>
      <c r="N43" s="598"/>
      <c r="O43" s="598"/>
      <c r="P43" s="599"/>
      <c r="Q43" s="592">
        <f t="shared" si="5"/>
        <v>45897</v>
      </c>
      <c r="R43" s="639">
        <f>WEEKDAY(Q43)</f>
        <v>5</v>
      </c>
      <c r="S43" s="673"/>
      <c r="T43" s="598"/>
      <c r="U43" s="598"/>
      <c r="V43" s="598"/>
      <c r="W43" s="598"/>
      <c r="X43" s="599"/>
      <c r="Y43" s="592">
        <f t="shared" si="8"/>
        <v>45928</v>
      </c>
      <c r="Z43" s="639">
        <f t="shared" si="4"/>
        <v>1</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45837</v>
      </c>
      <c r="B44" s="639">
        <f t="shared" si="1"/>
        <v>1</v>
      </c>
      <c r="C44" s="667"/>
      <c r="D44" s="598"/>
      <c r="E44" s="598"/>
      <c r="F44" s="598"/>
      <c r="G44" s="598"/>
      <c r="H44" s="599"/>
      <c r="I44" s="588">
        <f t="shared" si="7"/>
        <v>45867</v>
      </c>
      <c r="J44" s="640">
        <f t="shared" si="2"/>
        <v>3</v>
      </c>
      <c r="K44" s="672"/>
      <c r="L44" s="598"/>
      <c r="M44" s="598"/>
      <c r="N44" s="598"/>
      <c r="O44" s="598"/>
      <c r="P44" s="599"/>
      <c r="Q44" s="592">
        <f t="shared" si="5"/>
        <v>45898</v>
      </c>
      <c r="R44" s="639">
        <f>WEEKDAY(Q44)</f>
        <v>6</v>
      </c>
      <c r="S44" s="673"/>
      <c r="T44" s="598"/>
      <c r="U44" s="598"/>
      <c r="V44" s="598"/>
      <c r="W44" s="598"/>
      <c r="X44" s="599"/>
      <c r="Y44" s="592">
        <f t="shared" si="8"/>
        <v>45929</v>
      </c>
      <c r="Z44" s="639">
        <f t="shared" si="4"/>
        <v>2</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45838</v>
      </c>
      <c r="B45" s="640">
        <f t="shared" si="1"/>
        <v>2</v>
      </c>
      <c r="C45" s="669"/>
      <c r="D45" s="597"/>
      <c r="E45" s="597"/>
      <c r="F45" s="597"/>
      <c r="G45" s="597"/>
      <c r="H45" s="600"/>
      <c r="I45" s="588">
        <f t="shared" si="7"/>
        <v>45868</v>
      </c>
      <c r="J45" s="640">
        <f t="shared" si="2"/>
        <v>4</v>
      </c>
      <c r="K45" s="672"/>
      <c r="L45" s="598"/>
      <c r="M45" s="598"/>
      <c r="N45" s="598"/>
      <c r="O45" s="598"/>
      <c r="P45" s="599"/>
      <c r="Q45" s="592">
        <f t="shared" si="5"/>
        <v>45899</v>
      </c>
      <c r="R45" s="639">
        <f t="shared" ref="R45:R47" si="9">WEEKDAY(Q45)</f>
        <v>7</v>
      </c>
      <c r="S45" s="673"/>
      <c r="T45" s="598"/>
      <c r="U45" s="598"/>
      <c r="V45" s="598"/>
      <c r="W45" s="598"/>
      <c r="X45" s="599"/>
      <c r="Y45" s="588">
        <f t="shared" si="8"/>
        <v>45930</v>
      </c>
      <c r="Z45" s="640">
        <f t="shared" si="4"/>
        <v>3</v>
      </c>
      <c r="AA45" s="677"/>
      <c r="AB45" s="597"/>
      <c r="AC45" s="597"/>
      <c r="AD45" s="597"/>
      <c r="AE45" s="597"/>
      <c r="AF45" s="600"/>
      <c r="AG45" s="593"/>
      <c r="AH45" s="594"/>
      <c r="AM45" s="593"/>
      <c r="AN45" s="594"/>
      <c r="AT45" s="591"/>
      <c r="AW45" s="682"/>
      <c r="AX45" s="683"/>
    </row>
    <row r="46" spans="1:50" s="392" customFormat="1" ht="27" customHeight="1">
      <c r="A46" s="635">
        <f t="shared" si="6"/>
        <v>45839</v>
      </c>
      <c r="B46" s="639">
        <f t="shared" si="1"/>
        <v>3</v>
      </c>
      <c r="C46" s="667"/>
      <c r="D46" s="598"/>
      <c r="E46" s="598"/>
      <c r="F46" s="598"/>
      <c r="G46" s="598"/>
      <c r="H46" s="599"/>
      <c r="I46" s="588">
        <f t="shared" si="7"/>
        <v>45869</v>
      </c>
      <c r="J46" s="640">
        <f t="shared" si="2"/>
        <v>5</v>
      </c>
      <c r="K46" s="672"/>
      <c r="L46" s="598"/>
      <c r="M46" s="598"/>
      <c r="N46" s="598"/>
      <c r="O46" s="598"/>
      <c r="P46" s="599"/>
      <c r="Q46" s="592">
        <f t="shared" si="5"/>
        <v>45900</v>
      </c>
      <c r="R46" s="639">
        <f t="shared" si="9"/>
        <v>1</v>
      </c>
      <c r="S46" s="673"/>
      <c r="T46" s="598"/>
      <c r="U46" s="598"/>
      <c r="V46" s="598"/>
      <c r="W46" s="598"/>
      <c r="X46" s="599"/>
      <c r="Y46" s="592">
        <f t="shared" si="8"/>
        <v>45931</v>
      </c>
      <c r="Z46" s="639">
        <f t="shared" si="4"/>
        <v>4</v>
      </c>
      <c r="AA46" s="673"/>
      <c r="AB46" s="598"/>
      <c r="AC46" s="598"/>
      <c r="AD46" s="598"/>
      <c r="AE46" s="598"/>
      <c r="AF46" s="599"/>
      <c r="AG46" s="593"/>
      <c r="AH46" s="594"/>
      <c r="AM46" s="593"/>
      <c r="AN46" s="594"/>
      <c r="AT46" s="591"/>
      <c r="AW46" s="682"/>
      <c r="AX46" s="683"/>
    </row>
    <row r="47" spans="1:50" s="392" customFormat="1" ht="27" customHeight="1">
      <c r="A47" s="635">
        <f t="shared" si="6"/>
        <v>45840</v>
      </c>
      <c r="B47" s="639">
        <f t="shared" si="1"/>
        <v>4</v>
      </c>
      <c r="C47" s="667"/>
      <c r="D47" s="598"/>
      <c r="E47" s="598"/>
      <c r="F47" s="598"/>
      <c r="G47" s="598"/>
      <c r="H47" s="599"/>
      <c r="I47" s="592">
        <f t="shared" si="7"/>
        <v>45870</v>
      </c>
      <c r="J47" s="639">
        <f t="shared" si="2"/>
        <v>6</v>
      </c>
      <c r="K47" s="691"/>
      <c r="L47" s="692"/>
      <c r="M47" s="692"/>
      <c r="N47" s="692"/>
      <c r="O47" s="692"/>
      <c r="P47" s="693"/>
      <c r="Q47" s="592">
        <f t="shared" si="5"/>
        <v>45901</v>
      </c>
      <c r="R47" s="639">
        <f t="shared" si="9"/>
        <v>2</v>
      </c>
      <c r="S47" s="673"/>
      <c r="T47" s="598"/>
      <c r="U47" s="598"/>
      <c r="V47" s="598"/>
      <c r="W47" s="598"/>
      <c r="X47" s="599"/>
      <c r="Y47" s="592">
        <f t="shared" si="8"/>
        <v>45932</v>
      </c>
      <c r="Z47" s="639">
        <f t="shared" si="4"/>
        <v>5</v>
      </c>
      <c r="AA47" s="673"/>
      <c r="AB47" s="598"/>
      <c r="AC47" s="598"/>
      <c r="AD47" s="598"/>
      <c r="AE47" s="598"/>
      <c r="AF47" s="599"/>
      <c r="AG47" s="593"/>
      <c r="AH47" s="594"/>
      <c r="AI47" s="593"/>
      <c r="AJ47" s="593"/>
      <c r="AK47" s="593"/>
      <c r="AL47" s="593"/>
      <c r="AM47" s="593"/>
      <c r="AN47" s="594"/>
      <c r="AS47" s="1652" t="s">
        <v>159</v>
      </c>
      <c r="AT47" s="1652"/>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653" t="s">
        <v>56</v>
      </c>
      <c r="B49" s="1654"/>
      <c r="C49" s="1141">
        <f>COUNTIF(C17:C47,"*")-COUNTIF(C17:C47,"入校式")-COUNTIF(C17:C47,"修了式")-COUNTIF(C17:C47,"休校日")-COUNTIF(C17:C47,"就職活動日*")</f>
        <v>0</v>
      </c>
      <c r="D49" s="1567" t="s">
        <v>55</v>
      </c>
      <c r="E49" s="1568"/>
      <c r="F49" s="1568"/>
      <c r="G49" s="1159"/>
      <c r="H49" s="1160"/>
      <c r="I49" s="1653" t="s">
        <v>56</v>
      </c>
      <c r="J49" s="1654"/>
      <c r="K49" s="1142">
        <f>COUNTIF(K17:K47,"*")-COUNTIF(K17:K47,"修了式")-COUNTIF(K17:K47,"休校日")-COUNTIF(K17:K47,"就職活動日*")</f>
        <v>0</v>
      </c>
      <c r="L49" s="1567" t="s">
        <v>55</v>
      </c>
      <c r="M49" s="1568"/>
      <c r="N49" s="1568"/>
      <c r="O49" s="1159"/>
      <c r="P49" s="1160"/>
      <c r="Q49" s="1653" t="s">
        <v>56</v>
      </c>
      <c r="R49" s="1654"/>
      <c r="S49" s="1142">
        <f>COUNTIF(S17:S47,"*")-COUNTIF(S17:S47,"修了式")-COUNTIF(S17:S47,"休校日")-COUNTIF(S17:S47,"就職活動日*")</f>
        <v>0</v>
      </c>
      <c r="T49" s="1567" t="s">
        <v>55</v>
      </c>
      <c r="U49" s="1568"/>
      <c r="V49" s="1568"/>
      <c r="W49" s="1159"/>
      <c r="X49" s="1160"/>
      <c r="Y49" s="1653" t="s">
        <v>56</v>
      </c>
      <c r="Z49" s="1654"/>
      <c r="AA49" s="1141">
        <f>COUNTIF(AA17:AA47,"*")-COUNTIF(AA17:AA47,"修了式")-COUNTIF(AA17:AA47,"休校日")-COUNTIF(AA17:AA47,"就職活動日*")</f>
        <v>0</v>
      </c>
      <c r="AB49" s="1567" t="s">
        <v>55</v>
      </c>
      <c r="AC49" s="1568"/>
      <c r="AD49" s="1568"/>
      <c r="AE49" s="1159"/>
      <c r="AF49" s="1160"/>
      <c r="AG49" s="1675"/>
      <c r="AH49" s="1669"/>
      <c r="AJ49" s="1668"/>
      <c r="AK49" s="1668"/>
      <c r="AL49" s="1668"/>
      <c r="AM49" s="1669"/>
      <c r="AN49" s="1669"/>
      <c r="AP49" s="1668"/>
      <c r="AQ49" s="1668"/>
      <c r="AR49" s="1668"/>
      <c r="AS49" s="74">
        <f>SUM(A49:AR49)</f>
        <v>0</v>
      </c>
      <c r="AT49" s="74" t="s">
        <v>55</v>
      </c>
    </row>
    <row r="50" spans="1:46" s="74" customFormat="1" ht="27" customHeight="1" thickBot="1">
      <c r="A50" s="1596" t="s">
        <v>288</v>
      </c>
      <c r="B50" s="1597"/>
      <c r="C50" s="1145">
        <f>COUNTIF(C17:C47,"*★*")</f>
        <v>0</v>
      </c>
      <c r="D50" s="1687" t="s">
        <v>1060</v>
      </c>
      <c r="E50" s="1688"/>
      <c r="F50" s="1688"/>
      <c r="G50" s="1161"/>
      <c r="H50" s="1162"/>
      <c r="I50" s="1596" t="s">
        <v>288</v>
      </c>
      <c r="J50" s="1597"/>
      <c r="K50" s="1145">
        <f>COUNTIF(K17:K47,"*★*")</f>
        <v>0</v>
      </c>
      <c r="L50" s="1687" t="s">
        <v>1060</v>
      </c>
      <c r="M50" s="1688"/>
      <c r="N50" s="1688"/>
      <c r="O50" s="1161"/>
      <c r="P50" s="1162"/>
      <c r="Q50" s="1596" t="s">
        <v>288</v>
      </c>
      <c r="R50" s="1597"/>
      <c r="S50" s="1145">
        <f>COUNTIF(S17:S47,"*★*")</f>
        <v>0</v>
      </c>
      <c r="T50" s="1687" t="s">
        <v>1060</v>
      </c>
      <c r="U50" s="1688"/>
      <c r="V50" s="1688"/>
      <c r="W50" s="1161"/>
      <c r="X50" s="1162"/>
      <c r="Y50" s="1596" t="s">
        <v>288</v>
      </c>
      <c r="Z50" s="1597"/>
      <c r="AA50" s="1145">
        <f>COUNTIF(AA17:AA47,"*★*")</f>
        <v>0</v>
      </c>
      <c r="AB50" s="1687" t="s">
        <v>1060</v>
      </c>
      <c r="AC50" s="1688"/>
      <c r="AD50" s="1688"/>
      <c r="AE50" s="1161"/>
      <c r="AF50" s="1162"/>
      <c r="AG50" s="1140"/>
      <c r="AJ50" s="711"/>
      <c r="AK50" s="711"/>
      <c r="AL50" s="711"/>
      <c r="AP50" s="711"/>
      <c r="AQ50" s="711"/>
      <c r="AR50" s="711"/>
      <c r="AS50" s="74">
        <f>SUM(A50:AR50)</f>
        <v>0</v>
      </c>
      <c r="AT50" s="74" t="s">
        <v>55</v>
      </c>
    </row>
    <row r="51" spans="1:46" s="74" customFormat="1" ht="27" customHeight="1" thickTop="1">
      <c r="A51" s="1670" t="s">
        <v>53</v>
      </c>
      <c r="B51" s="1671"/>
      <c r="C51" s="1163">
        <f>SUM(D17:D47)</f>
        <v>0</v>
      </c>
      <c r="D51" s="1672" t="s">
        <v>52</v>
      </c>
      <c r="E51" s="1673"/>
      <c r="F51" s="1674"/>
      <c r="G51" s="1164"/>
      <c r="H51" s="1165"/>
      <c r="I51" s="1670" t="s">
        <v>53</v>
      </c>
      <c r="J51" s="1671"/>
      <c r="K51" s="1163">
        <f>SUM(L17:L47)</f>
        <v>0</v>
      </c>
      <c r="L51" s="1672" t="s">
        <v>52</v>
      </c>
      <c r="M51" s="1673"/>
      <c r="N51" s="1674"/>
      <c r="O51" s="1164"/>
      <c r="P51" s="1165"/>
      <c r="Q51" s="1670" t="s">
        <v>53</v>
      </c>
      <c r="R51" s="1671"/>
      <c r="S51" s="1163">
        <f>SUM(T17:T47)</f>
        <v>0</v>
      </c>
      <c r="T51" s="1672" t="s">
        <v>52</v>
      </c>
      <c r="U51" s="1678"/>
      <c r="V51" s="1674"/>
      <c r="W51" s="1164"/>
      <c r="X51" s="1165"/>
      <c r="Y51" s="1670" t="s">
        <v>53</v>
      </c>
      <c r="Z51" s="1671"/>
      <c r="AA51" s="1163">
        <f>SUM(AB17:AB47)</f>
        <v>0</v>
      </c>
      <c r="AB51" s="1672" t="s">
        <v>52</v>
      </c>
      <c r="AC51" s="1673"/>
      <c r="AD51" s="1674"/>
      <c r="AE51" s="1164"/>
      <c r="AF51" s="1165"/>
      <c r="AG51" s="1675"/>
      <c r="AH51" s="1669"/>
      <c r="AI51" s="684"/>
      <c r="AJ51" s="1668"/>
      <c r="AK51" s="1668"/>
      <c r="AL51" s="1668"/>
      <c r="AM51" s="1669"/>
      <c r="AN51" s="1669"/>
      <c r="AP51" s="1668"/>
      <c r="AQ51" s="1668"/>
      <c r="AR51" s="1668"/>
      <c r="AS51" s="74">
        <f t="shared" ref="AS51" si="10">SUM(A51:AR51)</f>
        <v>0</v>
      </c>
      <c r="AT51" s="74" t="s">
        <v>52</v>
      </c>
    </row>
    <row r="52" spans="1:46" s="74" customFormat="1" ht="27" customHeight="1">
      <c r="A52" s="1686" t="s">
        <v>54</v>
      </c>
      <c r="B52" s="1654"/>
      <c r="C52" s="1141">
        <f>SUM(E17:E47)</f>
        <v>0</v>
      </c>
      <c r="D52" s="1567" t="s">
        <v>52</v>
      </c>
      <c r="E52" s="1568"/>
      <c r="F52" s="1568"/>
      <c r="G52" s="1159"/>
      <c r="H52" s="1160"/>
      <c r="I52" s="1653" t="s">
        <v>54</v>
      </c>
      <c r="J52" s="1654"/>
      <c r="K52" s="1141">
        <f>SUM(M17:M47)</f>
        <v>0</v>
      </c>
      <c r="L52" s="1567" t="s">
        <v>52</v>
      </c>
      <c r="M52" s="1568"/>
      <c r="N52" s="1568"/>
      <c r="O52" s="1159"/>
      <c r="P52" s="1160"/>
      <c r="Q52" s="1653" t="s">
        <v>54</v>
      </c>
      <c r="R52" s="1654"/>
      <c r="S52" s="1141">
        <f>SUM(U17:U47)</f>
        <v>0</v>
      </c>
      <c r="T52" s="1567" t="s">
        <v>52</v>
      </c>
      <c r="U52" s="1568"/>
      <c r="V52" s="1568"/>
      <c r="W52" s="1159"/>
      <c r="X52" s="1160"/>
      <c r="Y52" s="1653" t="s">
        <v>54</v>
      </c>
      <c r="Z52" s="1654"/>
      <c r="AA52" s="1141">
        <f>SUM(AC17:AC47)</f>
        <v>0</v>
      </c>
      <c r="AB52" s="1567" t="s">
        <v>52</v>
      </c>
      <c r="AC52" s="1568"/>
      <c r="AD52" s="1568"/>
      <c r="AE52" s="1159"/>
      <c r="AF52" s="1160"/>
      <c r="AG52" s="1675"/>
      <c r="AH52" s="1669"/>
      <c r="AJ52" s="1668"/>
      <c r="AK52" s="1668"/>
      <c r="AL52" s="1668"/>
      <c r="AM52" s="1669"/>
      <c r="AN52" s="1669"/>
      <c r="AP52" s="1668"/>
      <c r="AQ52" s="1668"/>
      <c r="AR52" s="1668"/>
      <c r="AS52" s="74">
        <f t="shared" ref="AS52:AS57" si="11">SUM(A52:AR52)</f>
        <v>0</v>
      </c>
      <c r="AT52" s="74" t="s">
        <v>52</v>
      </c>
    </row>
    <row r="53" spans="1:46" s="74" customFormat="1" ht="27" customHeight="1">
      <c r="A53" s="1683" t="s">
        <v>487</v>
      </c>
      <c r="B53" s="1616"/>
      <c r="C53" s="1150">
        <f>SUM(F17:F47)</f>
        <v>0</v>
      </c>
      <c r="D53" s="1612" t="s">
        <v>52</v>
      </c>
      <c r="E53" s="1613"/>
      <c r="F53" s="1613"/>
      <c r="G53" s="1166"/>
      <c r="H53" s="1167"/>
      <c r="I53" s="1615" t="s">
        <v>486</v>
      </c>
      <c r="J53" s="1616"/>
      <c r="K53" s="1150">
        <f>SUM(N17:N47)</f>
        <v>0</v>
      </c>
      <c r="L53" s="1612" t="s">
        <v>52</v>
      </c>
      <c r="M53" s="1613"/>
      <c r="N53" s="1613"/>
      <c r="O53" s="1166"/>
      <c r="P53" s="1167"/>
      <c r="Q53" s="1682" t="s">
        <v>486</v>
      </c>
      <c r="R53" s="1616"/>
      <c r="S53" s="1150">
        <f>SUM(V17:V47)</f>
        <v>0</v>
      </c>
      <c r="T53" s="1612" t="s">
        <v>52</v>
      </c>
      <c r="U53" s="1613"/>
      <c r="V53" s="1613"/>
      <c r="W53" s="1166"/>
      <c r="X53" s="1167"/>
      <c r="Y53" s="1615" t="s">
        <v>486</v>
      </c>
      <c r="Z53" s="1616"/>
      <c r="AA53" s="1150">
        <f>SUM(AD17:AD47)</f>
        <v>0</v>
      </c>
      <c r="AB53" s="1612" t="s">
        <v>52</v>
      </c>
      <c r="AC53" s="1613"/>
      <c r="AD53" s="1613"/>
      <c r="AE53" s="1166"/>
      <c r="AF53" s="1167"/>
      <c r="AG53" s="1675"/>
      <c r="AH53" s="1669"/>
      <c r="AJ53" s="1668"/>
      <c r="AK53" s="1668"/>
      <c r="AL53" s="1668"/>
      <c r="AM53" s="1669"/>
      <c r="AN53" s="1669"/>
      <c r="AP53" s="1668"/>
      <c r="AQ53" s="1668"/>
      <c r="AR53" s="1668"/>
      <c r="AS53" s="74">
        <f t="shared" si="11"/>
        <v>0</v>
      </c>
      <c r="AT53" s="74" t="s">
        <v>52</v>
      </c>
    </row>
    <row r="54" spans="1:46" s="74" customFormat="1" ht="27" customHeight="1">
      <c r="A54" s="1683" t="s">
        <v>57</v>
      </c>
      <c r="B54" s="1616"/>
      <c r="C54" s="1150">
        <f>SUM(G17:G47)</f>
        <v>0</v>
      </c>
      <c r="D54" s="1612" t="s">
        <v>52</v>
      </c>
      <c r="E54" s="1613"/>
      <c r="F54" s="1613"/>
      <c r="G54" s="1166"/>
      <c r="H54" s="1167"/>
      <c r="I54" s="1615" t="s">
        <v>57</v>
      </c>
      <c r="J54" s="1616"/>
      <c r="K54" s="1150">
        <f>SUM(O17:O47)</f>
        <v>0</v>
      </c>
      <c r="L54" s="1612" t="s">
        <v>52</v>
      </c>
      <c r="M54" s="1613"/>
      <c r="N54" s="1613"/>
      <c r="O54" s="1166"/>
      <c r="P54" s="1167"/>
      <c r="Q54" s="1682" t="s">
        <v>57</v>
      </c>
      <c r="R54" s="1616"/>
      <c r="S54" s="1150">
        <f>SUM(W17:W47)</f>
        <v>0</v>
      </c>
      <c r="T54" s="1612" t="s">
        <v>52</v>
      </c>
      <c r="U54" s="1613"/>
      <c r="V54" s="1613"/>
      <c r="W54" s="1166"/>
      <c r="X54" s="1167"/>
      <c r="Y54" s="1615" t="s">
        <v>57</v>
      </c>
      <c r="Z54" s="1616"/>
      <c r="AA54" s="1150">
        <f>SUM(AE17:AE47)</f>
        <v>0</v>
      </c>
      <c r="AB54" s="1612" t="s">
        <v>52</v>
      </c>
      <c r="AC54" s="1613"/>
      <c r="AD54" s="1613"/>
      <c r="AE54" s="1166"/>
      <c r="AF54" s="1167"/>
      <c r="AG54" s="1675"/>
      <c r="AH54" s="1669"/>
      <c r="AJ54" s="1668"/>
      <c r="AK54" s="1668"/>
      <c r="AL54" s="1668"/>
      <c r="AM54" s="1669"/>
      <c r="AN54" s="1669"/>
      <c r="AP54" s="1668"/>
      <c r="AQ54" s="1668"/>
      <c r="AR54" s="1668"/>
      <c r="AS54" s="74">
        <f t="shared" si="11"/>
        <v>0</v>
      </c>
      <c r="AT54" s="74" t="s">
        <v>52</v>
      </c>
    </row>
    <row r="55" spans="1:46" s="74" customFormat="1" ht="27" customHeight="1" thickBot="1">
      <c r="A55" s="1615" t="s">
        <v>474</v>
      </c>
      <c r="B55" s="1616"/>
      <c r="C55" s="1150">
        <f>SUM(H17:H47)</f>
        <v>0</v>
      </c>
      <c r="D55" s="1612" t="s">
        <v>52</v>
      </c>
      <c r="E55" s="1613"/>
      <c r="F55" s="1613"/>
      <c r="G55" s="1166"/>
      <c r="H55" s="1167"/>
      <c r="I55" s="1615" t="s">
        <v>474</v>
      </c>
      <c r="J55" s="1616"/>
      <c r="K55" s="1150">
        <f>SUM(P17:P47)</f>
        <v>0</v>
      </c>
      <c r="L55" s="1612" t="s">
        <v>52</v>
      </c>
      <c r="M55" s="1613"/>
      <c r="N55" s="1613"/>
      <c r="O55" s="1166"/>
      <c r="P55" s="1167"/>
      <c r="Q55" s="1682" t="s">
        <v>474</v>
      </c>
      <c r="R55" s="1616"/>
      <c r="S55" s="1150">
        <f>SUM(X17:X47)</f>
        <v>0</v>
      </c>
      <c r="T55" s="1612" t="s">
        <v>52</v>
      </c>
      <c r="U55" s="1613"/>
      <c r="V55" s="1613"/>
      <c r="W55" s="1166"/>
      <c r="X55" s="1167"/>
      <c r="Y55" s="1615" t="s">
        <v>474</v>
      </c>
      <c r="Z55" s="1616"/>
      <c r="AA55" s="1150">
        <f>SUM(AF17:AF47)</f>
        <v>0</v>
      </c>
      <c r="AB55" s="1612" t="s">
        <v>52</v>
      </c>
      <c r="AC55" s="1613"/>
      <c r="AD55" s="1613"/>
      <c r="AE55" s="1166"/>
      <c r="AF55" s="1167"/>
      <c r="AG55" s="1675"/>
      <c r="AH55" s="1669"/>
      <c r="AJ55" s="1668"/>
      <c r="AK55" s="1668"/>
      <c r="AL55" s="1668"/>
      <c r="AM55" s="1669"/>
      <c r="AN55" s="1669"/>
      <c r="AP55" s="1668"/>
      <c r="AQ55" s="1668"/>
      <c r="AR55" s="1668"/>
      <c r="AS55" s="74">
        <f t="shared" ref="AS55" si="12">SUM(A55:AR55)</f>
        <v>0</v>
      </c>
      <c r="AT55" s="74" t="s">
        <v>52</v>
      </c>
    </row>
    <row r="56" spans="1:46" s="74" customFormat="1" ht="27" hidden="1" customHeight="1" thickBot="1">
      <c r="A56" s="1658" t="s">
        <v>288</v>
      </c>
      <c r="B56" s="1597"/>
      <c r="C56" s="1152"/>
      <c r="D56" s="1659" t="s">
        <v>52</v>
      </c>
      <c r="E56" s="1660"/>
      <c r="F56" s="1660"/>
      <c r="G56" s="1168"/>
      <c r="H56" s="1169"/>
      <c r="I56" s="1658" t="s">
        <v>288</v>
      </c>
      <c r="J56" s="1601"/>
      <c r="K56" s="1152"/>
      <c r="L56" s="1659" t="s">
        <v>52</v>
      </c>
      <c r="M56" s="1660"/>
      <c r="N56" s="1660"/>
      <c r="O56" s="1168"/>
      <c r="P56" s="1169"/>
      <c r="Q56" s="1658" t="s">
        <v>288</v>
      </c>
      <c r="R56" s="1601"/>
      <c r="S56" s="1152"/>
      <c r="T56" s="1659" t="s">
        <v>52</v>
      </c>
      <c r="U56" s="1660"/>
      <c r="V56" s="1660"/>
      <c r="W56" s="1168"/>
      <c r="X56" s="1169"/>
      <c r="Y56" s="1658" t="s">
        <v>288</v>
      </c>
      <c r="Z56" s="1597"/>
      <c r="AA56" s="1152"/>
      <c r="AB56" s="1659" t="s">
        <v>52</v>
      </c>
      <c r="AC56" s="1660"/>
      <c r="AD56" s="1660"/>
      <c r="AE56" s="1168"/>
      <c r="AF56" s="1169"/>
      <c r="AG56" s="1676"/>
      <c r="AH56" s="1668"/>
      <c r="AI56" s="685"/>
      <c r="AJ56" s="1677"/>
      <c r="AK56" s="1677"/>
      <c r="AL56" s="1677"/>
      <c r="AM56" s="1677"/>
      <c r="AN56" s="1668"/>
      <c r="AO56" s="685"/>
      <c r="AP56" s="1677"/>
      <c r="AQ56" s="1677"/>
      <c r="AR56" s="1677"/>
      <c r="AS56" s="1175">
        <f t="shared" si="11"/>
        <v>0</v>
      </c>
      <c r="AT56" s="201" t="s">
        <v>52</v>
      </c>
    </row>
    <row r="57" spans="1:46" s="74" customFormat="1" ht="27" customHeight="1" thickTop="1" thickBot="1">
      <c r="A57" s="1644" t="s">
        <v>161</v>
      </c>
      <c r="B57" s="1645"/>
      <c r="C57" s="1155">
        <f>SUM(C51:C55)</f>
        <v>0</v>
      </c>
      <c r="D57" s="1646" t="s">
        <v>52</v>
      </c>
      <c r="E57" s="1647"/>
      <c r="F57" s="1664"/>
      <c r="G57" s="1170"/>
      <c r="H57" s="1171"/>
      <c r="I57" s="1644" t="s">
        <v>161</v>
      </c>
      <c r="J57" s="1645"/>
      <c r="K57" s="1156">
        <f>SUM(K51:K55)</f>
        <v>0</v>
      </c>
      <c r="L57" s="1647" t="s">
        <v>52</v>
      </c>
      <c r="M57" s="1647"/>
      <c r="N57" s="1664"/>
      <c r="O57" s="1170"/>
      <c r="P57" s="1171"/>
      <c r="Q57" s="1684" t="s">
        <v>161</v>
      </c>
      <c r="R57" s="1685"/>
      <c r="S57" s="1155">
        <f>SUM(S51:S55)</f>
        <v>0</v>
      </c>
      <c r="T57" s="1679" t="s">
        <v>52</v>
      </c>
      <c r="U57" s="1680"/>
      <c r="V57" s="1664"/>
      <c r="W57" s="1170"/>
      <c r="X57" s="1171"/>
      <c r="Y57" s="1644" t="s">
        <v>161</v>
      </c>
      <c r="Z57" s="1645"/>
      <c r="AA57" s="1155">
        <f>SUM(AA51:AA55)</f>
        <v>0</v>
      </c>
      <c r="AB57" s="1646" t="s">
        <v>52</v>
      </c>
      <c r="AC57" s="1647"/>
      <c r="AD57" s="1664"/>
      <c r="AE57" s="1170"/>
      <c r="AF57" s="1171"/>
      <c r="AG57" s="1681"/>
      <c r="AH57" s="1668"/>
      <c r="AJ57" s="1668"/>
      <c r="AK57" s="1668"/>
      <c r="AL57" s="1668"/>
      <c r="AM57" s="1668"/>
      <c r="AN57" s="1668"/>
      <c r="AP57" s="1668"/>
      <c r="AQ57" s="1668"/>
      <c r="AR57" s="1668"/>
      <c r="AS57" s="74">
        <f t="shared" si="11"/>
        <v>0</v>
      </c>
      <c r="AT57" s="74" t="s">
        <v>52</v>
      </c>
    </row>
    <row r="58" spans="1:46" s="74" customFormat="1" ht="27" customHeight="1" thickTop="1" thickBot="1">
      <c r="A58" s="1662" t="s">
        <v>132</v>
      </c>
      <c r="B58" s="1663"/>
      <c r="C58" s="408">
        <v>3</v>
      </c>
      <c r="D58" s="1655" t="s">
        <v>52</v>
      </c>
      <c r="E58" s="1656"/>
      <c r="F58" s="1656"/>
      <c r="G58" s="626"/>
      <c r="H58" s="627"/>
      <c r="I58" s="1662" t="s">
        <v>132</v>
      </c>
      <c r="J58" s="1663"/>
      <c r="K58" s="409"/>
      <c r="L58" s="1655" t="s">
        <v>52</v>
      </c>
      <c r="M58" s="1656"/>
      <c r="N58" s="1656"/>
      <c r="O58" s="626"/>
      <c r="P58" s="627"/>
      <c r="Q58" s="1662" t="s">
        <v>132</v>
      </c>
      <c r="R58" s="1663"/>
      <c r="S58" s="409"/>
      <c r="T58" s="1655" t="s">
        <v>52</v>
      </c>
      <c r="U58" s="1656"/>
      <c r="V58" s="1656"/>
      <c r="W58" s="626"/>
      <c r="X58" s="627"/>
      <c r="Y58" s="1662" t="s">
        <v>132</v>
      </c>
      <c r="Z58" s="1663"/>
      <c r="AA58" s="408"/>
      <c r="AB58" s="1655" t="s">
        <v>52</v>
      </c>
      <c r="AC58" s="1656"/>
      <c r="AD58" s="1656"/>
      <c r="AE58" s="626"/>
      <c r="AF58" s="627"/>
      <c r="AG58" s="1675"/>
      <c r="AH58" s="1669"/>
      <c r="AJ58" s="1668"/>
      <c r="AK58" s="1668"/>
      <c r="AL58" s="1668"/>
      <c r="AM58" s="1669"/>
      <c r="AN58" s="1669"/>
      <c r="AP58" s="1668"/>
      <c r="AQ58" s="1668"/>
      <c r="AR58" s="1668"/>
      <c r="AS58" s="75">
        <f t="shared" ref="AS58" si="13">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666"/>
      <c r="B60" s="1666"/>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666"/>
      <c r="E62" s="1666"/>
      <c r="F62" s="1666"/>
      <c r="G62" s="1666"/>
      <c r="H62" s="1666"/>
      <c r="I62" s="1666"/>
    </row>
    <row r="63" spans="1:46">
      <c r="C63" s="199"/>
      <c r="D63" s="1665"/>
      <c r="E63" s="1665"/>
      <c r="F63" s="1665"/>
      <c r="G63" s="1665"/>
      <c r="H63" s="1665"/>
      <c r="I63" s="1665"/>
    </row>
    <row r="64" spans="1:46">
      <c r="C64" s="199"/>
      <c r="D64" s="1665"/>
      <c r="E64" s="1665"/>
      <c r="F64" s="1665"/>
      <c r="G64" s="1665"/>
      <c r="H64" s="1665"/>
      <c r="I64" s="1665"/>
      <c r="AA64" s="66"/>
      <c r="AB64" s="66"/>
      <c r="AC64" s="66"/>
      <c r="AD64" s="74"/>
      <c r="AE64" s="74"/>
      <c r="AF64" s="74"/>
    </row>
    <row r="65" spans="3:32">
      <c r="C65" s="199"/>
      <c r="D65" s="1665"/>
      <c r="E65" s="1665"/>
      <c r="F65" s="1665"/>
      <c r="G65" s="1665"/>
      <c r="H65" s="1665"/>
      <c r="I65" s="1665"/>
      <c r="AA65" s="66"/>
      <c r="AB65" s="66"/>
      <c r="AC65" s="66"/>
      <c r="AD65" s="74"/>
      <c r="AE65" s="74"/>
      <c r="AF65" s="74"/>
    </row>
    <row r="66" spans="3:32">
      <c r="C66" s="201"/>
      <c r="D66" s="1665"/>
      <c r="E66" s="1665"/>
      <c r="F66" s="1665"/>
      <c r="G66" s="1665"/>
      <c r="H66" s="1665"/>
      <c r="I66" s="1665"/>
      <c r="AA66" s="66"/>
      <c r="AB66" s="66"/>
      <c r="AC66" s="66"/>
      <c r="AD66" s="74"/>
      <c r="AE66" s="74"/>
      <c r="AF66" s="74"/>
    </row>
    <row r="67" spans="3:32">
      <c r="C67" s="201"/>
      <c r="D67" s="1665"/>
      <c r="E67" s="1665"/>
      <c r="F67" s="1665"/>
      <c r="G67" s="1665"/>
      <c r="H67" s="1665"/>
      <c r="I67" s="1665"/>
      <c r="AA67" s="66"/>
      <c r="AB67" s="66"/>
      <c r="AC67" s="66"/>
      <c r="AD67" s="74"/>
      <c r="AE67" s="74"/>
      <c r="AF67" s="74"/>
    </row>
    <row r="68" spans="3:32">
      <c r="C68" s="201"/>
      <c r="D68" s="1665"/>
      <c r="E68" s="1665"/>
      <c r="F68" s="1665"/>
      <c r="G68" s="1665"/>
      <c r="H68" s="1665"/>
      <c r="I68" s="1665"/>
    </row>
    <row r="69" spans="3:32">
      <c r="C69" s="201"/>
      <c r="D69" s="1665"/>
      <c r="E69" s="1665"/>
      <c r="F69" s="1665"/>
      <c r="G69" s="1665"/>
      <c r="H69" s="1665"/>
      <c r="I69" s="1665"/>
    </row>
  </sheetData>
  <sheetProtection formatCells="0" formatColumns="0" formatRows="0"/>
  <protectedRanges>
    <protectedRange sqref="C28:E28 C35:E35 C42:E43 C23:E23 C18:E18 AA28:AC28 AA35:AC35 AA42:AC43 AA23:AC23 AA18:AC18" name="範囲1_1_1_1"/>
  </protectedRanges>
  <dataConsolidate/>
  <mergeCells count="174">
    <mergeCell ref="D62:I62"/>
    <mergeCell ref="D63:I63"/>
    <mergeCell ref="D64:I64"/>
    <mergeCell ref="D65:I65"/>
    <mergeCell ref="D66:I66"/>
    <mergeCell ref="D67:I67"/>
    <mergeCell ref="D68:I68"/>
    <mergeCell ref="D69:I69"/>
    <mergeCell ref="L4:R4"/>
    <mergeCell ref="L9:N9"/>
    <mergeCell ref="Q9:R9"/>
    <mergeCell ref="S4:V4"/>
    <mergeCell ref="AJ4:AN4"/>
    <mergeCell ref="AO4:AR4"/>
    <mergeCell ref="A6:I6"/>
    <mergeCell ref="K6:V6"/>
    <mergeCell ref="L2:R2"/>
    <mergeCell ref="S2:V2"/>
    <mergeCell ref="AJ2:AN2"/>
    <mergeCell ref="AO2:AR2"/>
    <mergeCell ref="L3:R3"/>
    <mergeCell ref="S3:V3"/>
    <mergeCell ref="AJ3:AN3"/>
    <mergeCell ref="AO3:AR3"/>
    <mergeCell ref="Z6:AI6"/>
    <mergeCell ref="A10:B10"/>
    <mergeCell ref="L10:N10"/>
    <mergeCell ref="Q10:R10"/>
    <mergeCell ref="A7:I7"/>
    <mergeCell ref="L7:N7"/>
    <mergeCell ref="Q7:R7"/>
    <mergeCell ref="S7:V7"/>
    <mergeCell ref="A8:B8"/>
    <mergeCell ref="D8:I10"/>
    <mergeCell ref="L8:N8"/>
    <mergeCell ref="Q8:R8"/>
    <mergeCell ref="S8:V8"/>
    <mergeCell ref="A9:B9"/>
    <mergeCell ref="S9:V1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5" t="s">
        <v>454</v>
      </c>
      <c r="C2" s="1099">
        <v>45870</v>
      </c>
      <c r="D2" s="495" t="s">
        <v>502</v>
      </c>
      <c r="E2" s="68"/>
      <c r="F2" s="67"/>
      <c r="G2" s="67"/>
      <c r="H2" s="67"/>
      <c r="I2" s="67"/>
      <c r="J2" s="389"/>
      <c r="K2" s="68"/>
      <c r="L2" s="1602" t="s">
        <v>441</v>
      </c>
      <c r="M2" s="1602"/>
      <c r="N2" s="1602"/>
      <c r="O2" s="1602"/>
      <c r="P2" s="1602"/>
      <c r="Q2" s="1602"/>
      <c r="R2" s="1602"/>
      <c r="S2" s="1603" t="str">
        <f>Data!$A$11</f>
        <v>育児等両立応援訓練（短時間訓練）（４箇月）</v>
      </c>
      <c r="T2" s="1603"/>
      <c r="U2" s="1603"/>
      <c r="V2" s="1603"/>
      <c r="W2" s="629"/>
      <c r="X2" s="629"/>
      <c r="Y2" s="67"/>
      <c r="Z2" s="67"/>
      <c r="AA2" s="68"/>
      <c r="AB2" s="68"/>
      <c r="AC2" s="68"/>
      <c r="AD2" s="67"/>
      <c r="AE2" s="67"/>
      <c r="AF2" s="67"/>
      <c r="AG2" s="67"/>
      <c r="AH2" s="67"/>
      <c r="AI2" s="68"/>
      <c r="AJ2" s="1602" t="s">
        <v>441</v>
      </c>
      <c r="AK2" s="1602"/>
      <c r="AL2" s="1602"/>
      <c r="AM2" s="1602"/>
      <c r="AN2" s="1602"/>
      <c r="AO2" s="1603" t="str">
        <f>Data!$A$11</f>
        <v>育児等両立応援訓練（短時間訓練）（４箇月）</v>
      </c>
      <c r="AP2" s="1603"/>
      <c r="AQ2" s="1603"/>
      <c r="AR2" s="1603"/>
      <c r="AS2" s="382"/>
      <c r="AT2" s="382"/>
      <c r="AY2" s="200" t="s">
        <v>392</v>
      </c>
      <c r="AZ2" s="391">
        <f>VLOOKUP(S2,祝日!$K$3:$S$25,2,FALSE)</f>
        <v>4</v>
      </c>
      <c r="BA2" s="199" t="s">
        <v>457</v>
      </c>
    </row>
    <row r="3" spans="1:55" ht="15" customHeight="1" thickBot="1">
      <c r="A3" s="69"/>
      <c r="B3" s="385" t="s">
        <v>455</v>
      </c>
      <c r="C3" s="1099">
        <v>45989</v>
      </c>
      <c r="D3" s="495" t="s">
        <v>503</v>
      </c>
      <c r="E3" s="68"/>
      <c r="F3" s="67"/>
      <c r="G3" s="67"/>
      <c r="H3" s="67"/>
      <c r="I3" s="67"/>
      <c r="J3" s="389"/>
      <c r="K3" s="68"/>
      <c r="L3" s="1602" t="s">
        <v>131</v>
      </c>
      <c r="M3" s="1602"/>
      <c r="N3" s="1602"/>
      <c r="O3" s="1602"/>
      <c r="P3" s="1602"/>
      <c r="Q3" s="1602"/>
      <c r="R3" s="1602"/>
      <c r="S3" s="1604" t="str">
        <f>Data!$A$9</f>
        <v/>
      </c>
      <c r="T3" s="1604"/>
      <c r="U3" s="1604"/>
      <c r="V3" s="1604"/>
      <c r="W3" s="629"/>
      <c r="X3" s="629"/>
      <c r="Y3" s="67"/>
      <c r="Z3" s="67"/>
      <c r="AA3" s="68"/>
      <c r="AB3" s="68"/>
      <c r="AC3" s="68"/>
      <c r="AD3" s="67"/>
      <c r="AE3" s="67"/>
      <c r="AF3" s="67"/>
      <c r="AG3" s="67"/>
      <c r="AH3" s="67"/>
      <c r="AI3" s="68"/>
      <c r="AJ3" s="1602" t="s">
        <v>131</v>
      </c>
      <c r="AK3" s="1602"/>
      <c r="AL3" s="1602"/>
      <c r="AM3" s="1602"/>
      <c r="AN3" s="1602"/>
      <c r="AO3" s="1604" t="str">
        <f>Data!$A$9</f>
        <v/>
      </c>
      <c r="AP3" s="1604"/>
      <c r="AQ3" s="1604"/>
      <c r="AR3" s="1604"/>
      <c r="AS3" s="382"/>
      <c r="AT3" s="382"/>
      <c r="AV3" s="352" t="s">
        <v>406</v>
      </c>
      <c r="AW3" s="393">
        <f>C2</f>
        <v>45870</v>
      </c>
      <c r="AY3" s="200" t="s">
        <v>280</v>
      </c>
      <c r="AZ3" s="346">
        <f>VLOOKUP($S$2,祝日!$K$3:$S$25,3,FALSE)</f>
        <v>320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02" t="s">
        <v>26</v>
      </c>
      <c r="M4" s="1602"/>
      <c r="N4" s="1602"/>
      <c r="O4" s="1602"/>
      <c r="P4" s="1602"/>
      <c r="Q4" s="1602"/>
      <c r="R4" s="1602"/>
      <c r="S4" s="1604" t="str">
        <f>Data!$I$69</f>
        <v/>
      </c>
      <c r="T4" s="1604"/>
      <c r="U4" s="1604"/>
      <c r="V4" s="1604"/>
      <c r="W4" s="629"/>
      <c r="X4" s="629"/>
      <c r="Y4" s="67"/>
      <c r="Z4" s="67"/>
      <c r="AA4" s="68"/>
      <c r="AB4" s="68"/>
      <c r="AC4" s="68"/>
      <c r="AD4" s="67"/>
      <c r="AE4" s="67"/>
      <c r="AF4" s="67"/>
      <c r="AG4" s="67"/>
      <c r="AH4" s="67"/>
      <c r="AI4" s="68"/>
      <c r="AJ4" s="1602" t="s">
        <v>26</v>
      </c>
      <c r="AK4" s="1602"/>
      <c r="AL4" s="1602"/>
      <c r="AM4" s="1602"/>
      <c r="AN4" s="1602"/>
      <c r="AO4" s="1604" t="str">
        <f>Data!$I$69</f>
        <v/>
      </c>
      <c r="AP4" s="1604"/>
      <c r="AQ4" s="1604"/>
      <c r="AR4" s="1604"/>
      <c r="AS4" s="382"/>
      <c r="AT4" s="382"/>
      <c r="AV4" s="353" t="s">
        <v>407</v>
      </c>
      <c r="AW4" s="354">
        <f>C3</f>
        <v>45989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1" t="s">
        <v>1007</v>
      </c>
      <c r="B6" s="1632"/>
      <c r="C6" s="1632"/>
      <c r="D6" s="1632"/>
      <c r="E6" s="1632"/>
      <c r="F6" s="1632"/>
      <c r="G6" s="1632"/>
      <c r="H6" s="1632"/>
      <c r="I6" s="1633"/>
      <c r="J6" s="389"/>
      <c r="K6" s="1609" t="s">
        <v>463</v>
      </c>
      <c r="L6" s="1610"/>
      <c r="M6" s="1610"/>
      <c r="N6" s="1610"/>
      <c r="O6" s="1610"/>
      <c r="P6" s="1610"/>
      <c r="Q6" s="1610"/>
      <c r="R6" s="1610"/>
      <c r="S6" s="1610"/>
      <c r="T6" s="1610"/>
      <c r="U6" s="1610"/>
      <c r="V6" s="1611"/>
      <c r="W6" s="412"/>
      <c r="X6" s="412"/>
      <c r="Y6" s="67"/>
      <c r="Z6" s="1575" t="s">
        <v>715</v>
      </c>
      <c r="AA6" s="1576"/>
      <c r="AB6" s="1576"/>
      <c r="AC6" s="1576"/>
      <c r="AD6" s="1576"/>
      <c r="AE6" s="1576"/>
      <c r="AF6" s="1576"/>
      <c r="AG6" s="1576"/>
      <c r="AH6" s="1576"/>
      <c r="AI6" s="1577"/>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591"/>
      <c r="C7" s="1591"/>
      <c r="D7" s="1591"/>
      <c r="E7" s="1591"/>
      <c r="F7" s="1591"/>
      <c r="G7" s="1591"/>
      <c r="H7" s="1591"/>
      <c r="I7" s="1630"/>
      <c r="J7" s="395"/>
      <c r="K7" s="1100"/>
      <c r="L7" s="1605" t="s">
        <v>445</v>
      </c>
      <c r="M7" s="1605"/>
      <c r="N7" s="1605"/>
      <c r="O7" s="1137"/>
      <c r="P7" s="1137"/>
      <c r="Q7" s="1606" t="s">
        <v>446</v>
      </c>
      <c r="R7" s="1606"/>
      <c r="S7" s="1707" t="s">
        <v>458</v>
      </c>
      <c r="T7" s="1708"/>
      <c r="U7" s="1708"/>
      <c r="V7" s="1709"/>
      <c r="W7" s="413"/>
      <c r="X7" s="413"/>
      <c r="Y7" s="69"/>
      <c r="Z7" s="726"/>
      <c r="AA7" s="722" t="str">
        <f>CONCATENATE(TEXT(AZ9,"ggge年m月d日"),"から",TEXT(BB9,"ggge年m月d日"),"までの期間で、")</f>
        <v>令和7年9月15日から令和7年10月31日までの期間で、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4" t="s">
        <v>460</v>
      </c>
      <c r="B8" s="1635"/>
      <c r="C8" s="686"/>
      <c r="D8" s="1619" t="s">
        <v>468</v>
      </c>
      <c r="E8" s="1620"/>
      <c r="F8" s="1620"/>
      <c r="G8" s="1620"/>
      <c r="H8" s="1620"/>
      <c r="I8" s="1621"/>
      <c r="J8" s="396"/>
      <c r="K8" s="1101" t="s">
        <v>488</v>
      </c>
      <c r="L8" s="1607">
        <f>'６カリキュラム(デュアル)'!D16</f>
        <v>0</v>
      </c>
      <c r="M8" s="1607"/>
      <c r="N8" s="1607"/>
      <c r="O8" s="1138"/>
      <c r="P8" s="1138"/>
      <c r="Q8" s="1608">
        <f>SUM($A$57:$AR$57)</f>
        <v>0</v>
      </c>
      <c r="R8" s="1608"/>
      <c r="S8" s="1639"/>
      <c r="T8" s="1640"/>
      <c r="U8" s="1640"/>
      <c r="V8" s="1641"/>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2">
        <f>'６カリキュラム(デュアル)'!D20</f>
        <v>0</v>
      </c>
      <c r="M9" s="1643"/>
      <c r="N9" s="1643"/>
      <c r="O9" s="1139"/>
      <c r="P9" s="1139"/>
      <c r="Q9" s="1579">
        <f>SUM($A51:$AR51)</f>
        <v>0</v>
      </c>
      <c r="R9" s="1579"/>
      <c r="S9" s="1583" t="str">
        <f>CONCATENATE("学科＋実技＋キー・スキル講習が",CHAR(10),AZ3,BA3)</f>
        <v>学科＋実技＋キー・スキル講習が
320時間以上</v>
      </c>
      <c r="T9" s="1584"/>
      <c r="U9" s="1584"/>
      <c r="V9" s="1585"/>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45915</v>
      </c>
      <c r="BA9" t="s">
        <v>719</v>
      </c>
      <c r="BB9" s="702">
        <f>EOMONTH(DATE(YEAR($AW$4),MONTH($AW$4)-1,DAY(1)),0)</f>
        <v>45961</v>
      </c>
      <c r="BC9" t="s">
        <v>720</v>
      </c>
    </row>
    <row r="10" spans="1:55" ht="13.8" thickBot="1">
      <c r="A10" s="1706" t="s">
        <v>462</v>
      </c>
      <c r="B10" s="1628"/>
      <c r="C10" s="688"/>
      <c r="D10" s="1622"/>
      <c r="E10" s="1623"/>
      <c r="F10" s="1623"/>
      <c r="G10" s="1623"/>
      <c r="H10" s="1623"/>
      <c r="I10" s="1624"/>
      <c r="J10" s="396"/>
      <c r="K10" s="1102" t="s">
        <v>448</v>
      </c>
      <c r="L10" s="1578">
        <f>'６カリキュラム(デュアル)'!D21</f>
        <v>0</v>
      </c>
      <c r="M10" s="1579"/>
      <c r="N10" s="1579"/>
      <c r="O10" s="1136"/>
      <c r="P10" s="1136"/>
      <c r="Q10" s="1579">
        <f t="shared" ref="Q10:Q11" si="0">SUM($A52:$AR52)</f>
        <v>0</v>
      </c>
      <c r="R10" s="1579"/>
      <c r="S10" s="1586"/>
      <c r="T10" s="1587"/>
      <c r="U10" s="1587"/>
      <c r="V10" s="1588"/>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99" t="s">
        <v>1055</v>
      </c>
      <c r="B11" s="1700"/>
      <c r="C11" s="1701"/>
      <c r="D11" s="1700"/>
      <c r="E11" s="1700"/>
      <c r="F11" s="1700"/>
      <c r="G11" s="1700"/>
      <c r="H11" s="1700"/>
      <c r="I11" s="1702"/>
      <c r="J11" s="398"/>
      <c r="K11" s="1103" t="s">
        <v>485</v>
      </c>
      <c r="L11" s="1578">
        <f>'６カリキュラム(デュアル)'!D22</f>
        <v>0</v>
      </c>
      <c r="M11" s="1579"/>
      <c r="N11" s="1579"/>
      <c r="O11" s="1136"/>
      <c r="P11" s="1136"/>
      <c r="Q11" s="1579">
        <f t="shared" si="0"/>
        <v>0</v>
      </c>
      <c r="R11" s="1579"/>
      <c r="S11" s="1580" t="str">
        <f>CONCATENATE(AZ12,BA12,BB12,BC12)</f>
        <v>0時間以上0時間以下</v>
      </c>
      <c r="T11" s="1581"/>
      <c r="U11" s="1581"/>
      <c r="V11" s="1582"/>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3"/>
      <c r="B12" s="1704"/>
      <c r="C12" s="1704"/>
      <c r="D12" s="1704"/>
      <c r="E12" s="1704"/>
      <c r="F12" s="1704"/>
      <c r="G12" s="1704"/>
      <c r="H12" s="1704"/>
      <c r="I12" s="1705"/>
      <c r="J12" s="398"/>
      <c r="K12" s="1103" t="s">
        <v>993</v>
      </c>
      <c r="L12" s="1578">
        <f>'６カリキュラム(デュアル)'!D23</f>
        <v>0</v>
      </c>
      <c r="M12" s="1579"/>
      <c r="N12" s="1579"/>
      <c r="O12" s="1136"/>
      <c r="P12" s="1136"/>
      <c r="Q12" s="1579">
        <f>SUM($A55:$AR55)</f>
        <v>0</v>
      </c>
      <c r="R12" s="1579"/>
      <c r="S12" s="1580" t="str">
        <f>CONCATENATE(AZ13,BA13,BB13,BC13)</f>
        <v>0時間以上</v>
      </c>
      <c r="T12" s="1581"/>
      <c r="U12" s="1581"/>
      <c r="V12" s="1582"/>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217</v>
      </c>
      <c r="L13" s="1697">
        <f>'６カリキュラム(デュアル)'!D24</f>
        <v>0</v>
      </c>
      <c r="M13" s="1698"/>
      <c r="N13" s="1698"/>
      <c r="O13" s="1172"/>
      <c r="P13" s="1172"/>
      <c r="Q13" s="1698">
        <f>SUM($A54:$AR54)</f>
        <v>0</v>
      </c>
      <c r="R13" s="1698"/>
      <c r="S13" s="1694" t="str">
        <f>CONCATENATE(AZ14,BA14)</f>
        <v>16時間以上</v>
      </c>
      <c r="T13" s="1695"/>
      <c r="U13" s="1695"/>
      <c r="V13" s="1696"/>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16</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9">
        <f>MONTH(A17)</f>
        <v>8</v>
      </c>
      <c r="B16" s="1690"/>
      <c r="C16" s="1691"/>
      <c r="D16" s="658" t="s">
        <v>436</v>
      </c>
      <c r="E16" s="658" t="s">
        <v>438</v>
      </c>
      <c r="F16" s="659" t="s">
        <v>472</v>
      </c>
      <c r="G16" s="659" t="s">
        <v>440</v>
      </c>
      <c r="H16" s="660" t="s">
        <v>473</v>
      </c>
      <c r="I16" s="1689">
        <f>MONTH(I17)</f>
        <v>9</v>
      </c>
      <c r="J16" s="1690"/>
      <c r="K16" s="1691"/>
      <c r="L16" s="658" t="s">
        <v>436</v>
      </c>
      <c r="M16" s="658" t="s">
        <v>438</v>
      </c>
      <c r="N16" s="659" t="s">
        <v>472</v>
      </c>
      <c r="O16" s="659" t="s">
        <v>440</v>
      </c>
      <c r="P16" s="660" t="s">
        <v>473</v>
      </c>
      <c r="Q16" s="1689">
        <f>MONTH(Q17)</f>
        <v>10</v>
      </c>
      <c r="R16" s="1690"/>
      <c r="S16" s="1691"/>
      <c r="T16" s="658" t="s">
        <v>436</v>
      </c>
      <c r="U16" s="658" t="s">
        <v>438</v>
      </c>
      <c r="V16" s="659" t="s">
        <v>472</v>
      </c>
      <c r="W16" s="659" t="s">
        <v>440</v>
      </c>
      <c r="X16" s="660" t="s">
        <v>473</v>
      </c>
      <c r="Y16" s="1689">
        <f>MONTH(Y17)</f>
        <v>11</v>
      </c>
      <c r="Z16" s="1690"/>
      <c r="AA16" s="1691"/>
      <c r="AB16" s="658" t="s">
        <v>436</v>
      </c>
      <c r="AC16" s="658" t="s">
        <v>438</v>
      </c>
      <c r="AD16" s="659" t="s">
        <v>472</v>
      </c>
      <c r="AE16" s="659" t="s">
        <v>440</v>
      </c>
      <c r="AF16" s="660" t="s">
        <v>473</v>
      </c>
      <c r="AG16" s="1692"/>
      <c r="AH16" s="1693"/>
      <c r="AI16" s="1693"/>
      <c r="AJ16" s="423"/>
      <c r="AK16" s="423"/>
      <c r="AL16" s="424"/>
      <c r="AM16" s="1693"/>
      <c r="AN16" s="1693"/>
      <c r="AO16" s="1693"/>
      <c r="AP16" s="423"/>
      <c r="AQ16" s="423"/>
      <c r="AR16" s="424"/>
      <c r="AT16" s="386" t="s">
        <v>450</v>
      </c>
      <c r="AU16" s="394" t="s">
        <v>459</v>
      </c>
      <c r="AW16" s="678"/>
      <c r="AX16" s="679"/>
    </row>
    <row r="17" spans="1:50" s="392" customFormat="1" ht="27" customHeight="1" thickTop="1" thickBot="1">
      <c r="A17" s="661">
        <f>AW3</f>
        <v>45870</v>
      </c>
      <c r="B17" s="663">
        <f t="shared" ref="B17:B47" si="1">WEEKDAY(A17)</f>
        <v>6</v>
      </c>
      <c r="C17" s="689"/>
      <c r="D17" s="650"/>
      <c r="E17" s="650"/>
      <c r="F17" s="650"/>
      <c r="G17" s="650"/>
      <c r="H17" s="657"/>
      <c r="I17" s="662">
        <f>DATE(YEAR($A$17),MONTH($A$17)+1,DAY($A$17))</f>
        <v>45901</v>
      </c>
      <c r="J17" s="663">
        <f t="shared" ref="J17:J47" si="2">WEEKDAY(I17)</f>
        <v>2</v>
      </c>
      <c r="K17" s="671"/>
      <c r="L17" s="650"/>
      <c r="M17" s="650"/>
      <c r="N17" s="650"/>
      <c r="O17" s="650"/>
      <c r="P17" s="657"/>
      <c r="Q17" s="664">
        <f>DATE(YEAR($A$17),MONTH($A$17)+2,DAY($A$17))</f>
        <v>45931</v>
      </c>
      <c r="R17" s="665">
        <f t="shared" ref="R17:R42" si="3">WEEKDAY(Q17)</f>
        <v>4</v>
      </c>
      <c r="S17" s="675"/>
      <c r="T17" s="650"/>
      <c r="U17" s="650"/>
      <c r="V17" s="650"/>
      <c r="W17" s="650"/>
      <c r="X17" s="657"/>
      <c r="Y17" s="662">
        <f>DATE(YEAR($A$17),MONTH($A$17)+3,DAY($A$17))</f>
        <v>45962</v>
      </c>
      <c r="Z17" s="663">
        <f t="shared" ref="Z17:Z47" si="4">WEEKDAY(Y17)</f>
        <v>7</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45871</v>
      </c>
      <c r="B18" s="639">
        <f t="shared" si="1"/>
        <v>7</v>
      </c>
      <c r="C18" s="666"/>
      <c r="D18" s="597"/>
      <c r="E18" s="597"/>
      <c r="F18" s="598"/>
      <c r="G18" s="598"/>
      <c r="H18" s="599"/>
      <c r="I18" s="588">
        <f>I17+1</f>
        <v>45902</v>
      </c>
      <c r="J18" s="640">
        <f t="shared" si="2"/>
        <v>3</v>
      </c>
      <c r="K18" s="672"/>
      <c r="L18" s="598"/>
      <c r="M18" s="598"/>
      <c r="N18" s="598"/>
      <c r="O18" s="598"/>
      <c r="P18" s="599"/>
      <c r="Q18" s="592">
        <f t="shared" ref="Q18:Q47" si="5">Q17+1</f>
        <v>45932</v>
      </c>
      <c r="R18" s="640">
        <f t="shared" si="3"/>
        <v>5</v>
      </c>
      <c r="S18" s="672"/>
      <c r="T18" s="598"/>
      <c r="U18" s="598"/>
      <c r="V18" s="598"/>
      <c r="W18" s="598"/>
      <c r="X18" s="599"/>
      <c r="Y18" s="592">
        <f>Y17+1</f>
        <v>45963</v>
      </c>
      <c r="Z18" s="639">
        <f t="shared" si="4"/>
        <v>1</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45872</v>
      </c>
      <c r="B19" s="639">
        <f t="shared" si="1"/>
        <v>1</v>
      </c>
      <c r="C19" s="667"/>
      <c r="D19" s="598"/>
      <c r="E19" s="598"/>
      <c r="F19" s="598"/>
      <c r="G19" s="598"/>
      <c r="H19" s="599"/>
      <c r="I19" s="588">
        <f t="shared" ref="I19:I47" si="7">I18+1</f>
        <v>45903</v>
      </c>
      <c r="J19" s="640">
        <f t="shared" si="2"/>
        <v>4</v>
      </c>
      <c r="K19" s="672"/>
      <c r="L19" s="598"/>
      <c r="M19" s="598"/>
      <c r="N19" s="598"/>
      <c r="O19" s="598"/>
      <c r="P19" s="599"/>
      <c r="Q19" s="592">
        <f t="shared" si="5"/>
        <v>45933</v>
      </c>
      <c r="R19" s="640">
        <f t="shared" si="3"/>
        <v>6</v>
      </c>
      <c r="S19" s="672"/>
      <c r="T19" s="598"/>
      <c r="U19" s="598"/>
      <c r="V19" s="598"/>
      <c r="W19" s="598"/>
      <c r="X19" s="599"/>
      <c r="Y19" s="592">
        <f t="shared" ref="Y19:Y47" si="8">Y18+1</f>
        <v>45964</v>
      </c>
      <c r="Z19" s="639">
        <f t="shared" si="4"/>
        <v>2</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45873</v>
      </c>
      <c r="B20" s="639">
        <f t="shared" si="1"/>
        <v>2</v>
      </c>
      <c r="C20" s="667"/>
      <c r="D20" s="598"/>
      <c r="E20" s="598"/>
      <c r="F20" s="598"/>
      <c r="G20" s="598"/>
      <c r="H20" s="599"/>
      <c r="I20" s="588">
        <f t="shared" si="7"/>
        <v>45904</v>
      </c>
      <c r="J20" s="640">
        <f t="shared" si="2"/>
        <v>5</v>
      </c>
      <c r="K20" s="672"/>
      <c r="L20" s="598"/>
      <c r="M20" s="598"/>
      <c r="N20" s="598"/>
      <c r="O20" s="598"/>
      <c r="P20" s="599"/>
      <c r="Q20" s="592">
        <f t="shared" si="5"/>
        <v>45934</v>
      </c>
      <c r="R20" s="640">
        <f t="shared" si="3"/>
        <v>7</v>
      </c>
      <c r="S20" s="672"/>
      <c r="T20" s="598"/>
      <c r="U20" s="598"/>
      <c r="V20" s="598"/>
      <c r="W20" s="598"/>
      <c r="X20" s="599"/>
      <c r="Y20" s="592">
        <f t="shared" si="8"/>
        <v>45965</v>
      </c>
      <c r="Z20" s="639">
        <f t="shared" si="4"/>
        <v>3</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45874</v>
      </c>
      <c r="B21" s="639">
        <f t="shared" si="1"/>
        <v>3</v>
      </c>
      <c r="C21" s="667"/>
      <c r="D21" s="598"/>
      <c r="E21" s="598"/>
      <c r="F21" s="598"/>
      <c r="G21" s="598"/>
      <c r="H21" s="599"/>
      <c r="I21" s="588">
        <f t="shared" si="7"/>
        <v>45905</v>
      </c>
      <c r="J21" s="640">
        <f t="shared" si="2"/>
        <v>6</v>
      </c>
      <c r="K21" s="672"/>
      <c r="L21" s="598"/>
      <c r="M21" s="598"/>
      <c r="N21" s="598"/>
      <c r="O21" s="598"/>
      <c r="P21" s="599"/>
      <c r="Q21" s="592">
        <f t="shared" si="5"/>
        <v>45935</v>
      </c>
      <c r="R21" s="640">
        <f t="shared" si="3"/>
        <v>1</v>
      </c>
      <c r="S21" s="672"/>
      <c r="T21" s="598"/>
      <c r="U21" s="598"/>
      <c r="V21" s="598"/>
      <c r="W21" s="598"/>
      <c r="X21" s="599"/>
      <c r="Y21" s="592">
        <f t="shared" si="8"/>
        <v>45966</v>
      </c>
      <c r="Z21" s="639">
        <f t="shared" si="4"/>
        <v>4</v>
      </c>
      <c r="AA21" s="673"/>
      <c r="AB21" s="598"/>
      <c r="AC21" s="598"/>
      <c r="AD21" s="598"/>
      <c r="AE21" s="598"/>
      <c r="AF21" s="599"/>
      <c r="AG21" s="593"/>
      <c r="AH21" s="594"/>
      <c r="AM21" s="593"/>
      <c r="AN21" s="594"/>
      <c r="AT21" s="708"/>
      <c r="AW21" s="680"/>
      <c r="AX21" s="681"/>
    </row>
    <row r="22" spans="1:50" s="392" customFormat="1" ht="27" customHeight="1" thickBot="1">
      <c r="A22" s="589">
        <f t="shared" si="6"/>
        <v>45875</v>
      </c>
      <c r="B22" s="639">
        <f t="shared" si="1"/>
        <v>4</v>
      </c>
      <c r="C22" s="667"/>
      <c r="D22" s="598"/>
      <c r="E22" s="598"/>
      <c r="F22" s="598"/>
      <c r="G22" s="598"/>
      <c r="H22" s="599"/>
      <c r="I22" s="588">
        <f t="shared" si="7"/>
        <v>45906</v>
      </c>
      <c r="J22" s="640">
        <f t="shared" si="2"/>
        <v>7</v>
      </c>
      <c r="K22" s="672"/>
      <c r="L22" s="598"/>
      <c r="M22" s="598"/>
      <c r="N22" s="598"/>
      <c r="O22" s="598"/>
      <c r="P22" s="599"/>
      <c r="Q22" s="592">
        <f t="shared" si="5"/>
        <v>45936</v>
      </c>
      <c r="R22" s="640">
        <f t="shared" si="3"/>
        <v>2</v>
      </c>
      <c r="S22" s="672"/>
      <c r="T22" s="598"/>
      <c r="U22" s="598"/>
      <c r="V22" s="598"/>
      <c r="W22" s="598"/>
      <c r="X22" s="599"/>
      <c r="Y22" s="592">
        <f t="shared" si="8"/>
        <v>45967</v>
      </c>
      <c r="Z22" s="639">
        <f t="shared" si="4"/>
        <v>5</v>
      </c>
      <c r="AA22" s="673"/>
      <c r="AB22" s="598"/>
      <c r="AC22" s="598"/>
      <c r="AD22" s="598"/>
      <c r="AE22" s="598"/>
      <c r="AF22" s="599"/>
      <c r="AG22" s="593"/>
      <c r="AH22" s="594"/>
      <c r="AM22" s="593"/>
      <c r="AN22" s="594"/>
      <c r="AT22" s="709"/>
      <c r="AW22" s="680"/>
      <c r="AX22" s="681"/>
    </row>
    <row r="23" spans="1:50" s="392" customFormat="1" ht="27" customHeight="1" thickBot="1">
      <c r="A23" s="589">
        <f t="shared" si="6"/>
        <v>45876</v>
      </c>
      <c r="B23" s="639">
        <f t="shared" si="1"/>
        <v>5</v>
      </c>
      <c r="C23" s="668"/>
      <c r="D23" s="598"/>
      <c r="E23" s="598"/>
      <c r="F23" s="598"/>
      <c r="G23" s="598"/>
      <c r="H23" s="599"/>
      <c r="I23" s="588">
        <f t="shared" si="7"/>
        <v>45907</v>
      </c>
      <c r="J23" s="640">
        <f t="shared" si="2"/>
        <v>1</v>
      </c>
      <c r="K23" s="672"/>
      <c r="L23" s="598"/>
      <c r="M23" s="598"/>
      <c r="N23" s="598"/>
      <c r="O23" s="598"/>
      <c r="P23" s="599"/>
      <c r="Q23" s="592">
        <f t="shared" si="5"/>
        <v>45937</v>
      </c>
      <c r="R23" s="640">
        <f t="shared" si="3"/>
        <v>3</v>
      </c>
      <c r="S23" s="672"/>
      <c r="T23" s="598"/>
      <c r="U23" s="598"/>
      <c r="V23" s="598"/>
      <c r="W23" s="598"/>
      <c r="X23" s="599"/>
      <c r="Y23" s="592">
        <f t="shared" si="8"/>
        <v>45968</v>
      </c>
      <c r="Z23" s="639">
        <f t="shared" si="4"/>
        <v>6</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45877</v>
      </c>
      <c r="B24" s="639">
        <f t="shared" si="1"/>
        <v>6</v>
      </c>
      <c r="C24" s="667"/>
      <c r="D24" s="598"/>
      <c r="E24" s="598"/>
      <c r="F24" s="598"/>
      <c r="G24" s="598"/>
      <c r="H24" s="599"/>
      <c r="I24" s="592">
        <f t="shared" si="7"/>
        <v>45908</v>
      </c>
      <c r="J24" s="639">
        <f t="shared" si="2"/>
        <v>2</v>
      </c>
      <c r="K24" s="673"/>
      <c r="L24" s="598"/>
      <c r="M24" s="598"/>
      <c r="N24" s="598"/>
      <c r="O24" s="598"/>
      <c r="P24" s="599"/>
      <c r="Q24" s="592">
        <f t="shared" si="5"/>
        <v>45938</v>
      </c>
      <c r="R24" s="640">
        <f t="shared" si="3"/>
        <v>4</v>
      </c>
      <c r="S24" s="672"/>
      <c r="T24" s="598"/>
      <c r="U24" s="598"/>
      <c r="V24" s="598"/>
      <c r="W24" s="598"/>
      <c r="X24" s="599"/>
      <c r="Y24" s="592">
        <f t="shared" si="8"/>
        <v>45969</v>
      </c>
      <c r="Z24" s="639">
        <f t="shared" si="4"/>
        <v>7</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45878</v>
      </c>
      <c r="B25" s="639">
        <f t="shared" si="1"/>
        <v>7</v>
      </c>
      <c r="C25" s="667"/>
      <c r="D25" s="598"/>
      <c r="E25" s="598"/>
      <c r="F25" s="598"/>
      <c r="G25" s="598"/>
      <c r="H25" s="599"/>
      <c r="I25" s="588">
        <f t="shared" si="7"/>
        <v>45909</v>
      </c>
      <c r="J25" s="640">
        <f t="shared" si="2"/>
        <v>3</v>
      </c>
      <c r="K25" s="674"/>
      <c r="L25" s="597"/>
      <c r="M25" s="597"/>
      <c r="N25" s="597"/>
      <c r="O25" s="597"/>
      <c r="P25" s="600"/>
      <c r="Q25" s="592">
        <f t="shared" si="5"/>
        <v>45939</v>
      </c>
      <c r="R25" s="639">
        <f t="shared" si="3"/>
        <v>5</v>
      </c>
      <c r="S25" s="672"/>
      <c r="T25" s="598"/>
      <c r="U25" s="598"/>
      <c r="V25" s="598"/>
      <c r="W25" s="598"/>
      <c r="X25" s="599"/>
      <c r="Y25" s="592">
        <f t="shared" si="8"/>
        <v>45970</v>
      </c>
      <c r="Z25" s="639">
        <f t="shared" si="4"/>
        <v>1</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45879</v>
      </c>
      <c r="B26" s="639">
        <f t="shared" si="1"/>
        <v>1</v>
      </c>
      <c r="C26" s="667"/>
      <c r="D26" s="598"/>
      <c r="E26" s="598"/>
      <c r="F26" s="598"/>
      <c r="G26" s="598"/>
      <c r="H26" s="599"/>
      <c r="I26" s="588">
        <f t="shared" si="7"/>
        <v>45910</v>
      </c>
      <c r="J26" s="640">
        <f t="shared" si="2"/>
        <v>4</v>
      </c>
      <c r="K26" s="672"/>
      <c r="L26" s="598"/>
      <c r="M26" s="598"/>
      <c r="N26" s="598"/>
      <c r="O26" s="598"/>
      <c r="P26" s="599"/>
      <c r="Q26" s="588">
        <f t="shared" si="5"/>
        <v>45940</v>
      </c>
      <c r="R26" s="640">
        <f t="shared" si="3"/>
        <v>6</v>
      </c>
      <c r="S26" s="674"/>
      <c r="T26" s="597"/>
      <c r="U26" s="597"/>
      <c r="V26" s="597"/>
      <c r="W26" s="597"/>
      <c r="X26" s="600"/>
      <c r="Y26" s="592">
        <f t="shared" si="8"/>
        <v>45971</v>
      </c>
      <c r="Z26" s="639">
        <f t="shared" si="4"/>
        <v>2</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45880</v>
      </c>
      <c r="B27" s="640">
        <f t="shared" si="1"/>
        <v>2</v>
      </c>
      <c r="C27" s="669"/>
      <c r="D27" s="597"/>
      <c r="E27" s="597"/>
      <c r="F27" s="597"/>
      <c r="G27" s="597"/>
      <c r="H27" s="600"/>
      <c r="I27" s="588">
        <f t="shared" si="7"/>
        <v>45911</v>
      </c>
      <c r="J27" s="640">
        <f t="shared" si="2"/>
        <v>5</v>
      </c>
      <c r="K27" s="672"/>
      <c r="L27" s="598"/>
      <c r="M27" s="598"/>
      <c r="N27" s="598"/>
      <c r="O27" s="598"/>
      <c r="P27" s="599"/>
      <c r="Q27" s="588">
        <f t="shared" si="5"/>
        <v>45941</v>
      </c>
      <c r="R27" s="640">
        <f t="shared" si="3"/>
        <v>7</v>
      </c>
      <c r="S27" s="674"/>
      <c r="T27" s="597"/>
      <c r="U27" s="597"/>
      <c r="V27" s="597"/>
      <c r="W27" s="597"/>
      <c r="X27" s="600"/>
      <c r="Y27" s="588">
        <f t="shared" si="8"/>
        <v>45972</v>
      </c>
      <c r="Z27" s="640">
        <f t="shared" si="4"/>
        <v>3</v>
      </c>
      <c r="AA27" s="677"/>
      <c r="AB27" s="597"/>
      <c r="AC27" s="597"/>
      <c r="AD27" s="597"/>
      <c r="AE27" s="597"/>
      <c r="AF27" s="600"/>
      <c r="AG27" s="593"/>
      <c r="AH27" s="594"/>
      <c r="AM27" s="593"/>
      <c r="AN27" s="594"/>
      <c r="AT27" s="708"/>
      <c r="AW27" s="680"/>
      <c r="AX27" s="681"/>
    </row>
    <row r="28" spans="1:50" s="392" customFormat="1" ht="27" customHeight="1" thickBot="1">
      <c r="A28" s="635">
        <f t="shared" si="6"/>
        <v>45881</v>
      </c>
      <c r="B28" s="639">
        <f t="shared" si="1"/>
        <v>3</v>
      </c>
      <c r="C28" s="666"/>
      <c r="D28" s="597"/>
      <c r="E28" s="597"/>
      <c r="F28" s="597"/>
      <c r="G28" s="597"/>
      <c r="H28" s="600"/>
      <c r="I28" s="588">
        <f t="shared" si="7"/>
        <v>45912</v>
      </c>
      <c r="J28" s="640">
        <f t="shared" si="2"/>
        <v>6</v>
      </c>
      <c r="K28" s="672"/>
      <c r="L28" s="598"/>
      <c r="M28" s="598"/>
      <c r="N28" s="598"/>
      <c r="O28" s="598"/>
      <c r="P28" s="599"/>
      <c r="Q28" s="592">
        <f t="shared" si="5"/>
        <v>45942</v>
      </c>
      <c r="R28" s="640">
        <f t="shared" si="3"/>
        <v>1</v>
      </c>
      <c r="S28" s="672"/>
      <c r="T28" s="598"/>
      <c r="U28" s="598"/>
      <c r="V28" s="598"/>
      <c r="W28" s="598"/>
      <c r="X28" s="599"/>
      <c r="Y28" s="592">
        <f t="shared" si="8"/>
        <v>45973</v>
      </c>
      <c r="Z28" s="639">
        <f t="shared" si="4"/>
        <v>4</v>
      </c>
      <c r="AA28" s="674"/>
      <c r="AB28" s="597"/>
      <c r="AC28" s="597"/>
      <c r="AD28" s="597"/>
      <c r="AE28" s="597"/>
      <c r="AF28" s="600"/>
      <c r="AG28" s="593"/>
      <c r="AH28" s="594"/>
      <c r="AM28" s="593"/>
      <c r="AN28" s="594"/>
      <c r="AT28" s="709"/>
      <c r="AW28" s="680"/>
      <c r="AX28" s="681"/>
    </row>
    <row r="29" spans="1:50" s="392" customFormat="1" ht="27" customHeight="1" thickBot="1">
      <c r="A29" s="635">
        <f t="shared" si="6"/>
        <v>45882</v>
      </c>
      <c r="B29" s="639">
        <f t="shared" si="1"/>
        <v>4</v>
      </c>
      <c r="C29" s="667"/>
      <c r="D29" s="598"/>
      <c r="E29" s="598"/>
      <c r="F29" s="598"/>
      <c r="G29" s="598"/>
      <c r="H29" s="599"/>
      <c r="I29" s="588">
        <f t="shared" si="7"/>
        <v>45913</v>
      </c>
      <c r="J29" s="640">
        <f t="shared" si="2"/>
        <v>7</v>
      </c>
      <c r="K29" s="672"/>
      <c r="L29" s="598"/>
      <c r="M29" s="598"/>
      <c r="N29" s="598"/>
      <c r="O29" s="598"/>
      <c r="P29" s="599"/>
      <c r="Q29" s="592">
        <f t="shared" si="5"/>
        <v>45943</v>
      </c>
      <c r="R29" s="640">
        <f t="shared" si="3"/>
        <v>2</v>
      </c>
      <c r="S29" s="672"/>
      <c r="T29" s="598"/>
      <c r="U29" s="598"/>
      <c r="V29" s="598"/>
      <c r="W29" s="598"/>
      <c r="X29" s="599"/>
      <c r="Y29" s="592">
        <f t="shared" si="8"/>
        <v>45974</v>
      </c>
      <c r="Z29" s="639">
        <f t="shared" si="4"/>
        <v>5</v>
      </c>
      <c r="AA29" s="673"/>
      <c r="AB29" s="598"/>
      <c r="AC29" s="598"/>
      <c r="AD29" s="598"/>
      <c r="AE29" s="598"/>
      <c r="AF29" s="599"/>
      <c r="AG29" s="593"/>
      <c r="AH29" s="594"/>
      <c r="AM29" s="593"/>
      <c r="AN29" s="594"/>
      <c r="AT29" s="591"/>
      <c r="AW29" s="680"/>
      <c r="AX29" s="681"/>
    </row>
    <row r="30" spans="1:50" s="392" customFormat="1" ht="27" customHeight="1" thickBot="1">
      <c r="A30" s="635">
        <f t="shared" si="6"/>
        <v>45883</v>
      </c>
      <c r="B30" s="639">
        <f t="shared" si="1"/>
        <v>5</v>
      </c>
      <c r="C30" s="667"/>
      <c r="D30" s="598"/>
      <c r="E30" s="598"/>
      <c r="F30" s="598"/>
      <c r="G30" s="598"/>
      <c r="H30" s="599"/>
      <c r="I30" s="588">
        <f t="shared" si="7"/>
        <v>45914</v>
      </c>
      <c r="J30" s="640">
        <f t="shared" si="2"/>
        <v>1</v>
      </c>
      <c r="K30" s="672"/>
      <c r="L30" s="598"/>
      <c r="M30" s="598"/>
      <c r="N30" s="598"/>
      <c r="O30" s="598"/>
      <c r="P30" s="599"/>
      <c r="Q30" s="592">
        <f t="shared" si="5"/>
        <v>45944</v>
      </c>
      <c r="R30" s="640">
        <f t="shared" si="3"/>
        <v>3</v>
      </c>
      <c r="S30" s="672"/>
      <c r="T30" s="598"/>
      <c r="U30" s="598"/>
      <c r="V30" s="598"/>
      <c r="W30" s="598"/>
      <c r="X30" s="599"/>
      <c r="Y30" s="592">
        <f t="shared" si="8"/>
        <v>45975</v>
      </c>
      <c r="Z30" s="639">
        <f t="shared" si="4"/>
        <v>6</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45884</v>
      </c>
      <c r="B31" s="639">
        <f t="shared" si="1"/>
        <v>6</v>
      </c>
      <c r="C31" s="667"/>
      <c r="D31" s="598"/>
      <c r="E31" s="598"/>
      <c r="F31" s="598"/>
      <c r="G31" s="598"/>
      <c r="H31" s="599"/>
      <c r="I31" s="588">
        <f t="shared" si="7"/>
        <v>45915</v>
      </c>
      <c r="J31" s="640">
        <f t="shared" si="2"/>
        <v>2</v>
      </c>
      <c r="K31" s="672"/>
      <c r="L31" s="598"/>
      <c r="M31" s="598"/>
      <c r="N31" s="598"/>
      <c r="O31" s="598"/>
      <c r="P31" s="599"/>
      <c r="Q31" s="592">
        <f t="shared" si="5"/>
        <v>45945</v>
      </c>
      <c r="R31" s="640">
        <f t="shared" si="3"/>
        <v>4</v>
      </c>
      <c r="S31" s="672"/>
      <c r="T31" s="598"/>
      <c r="U31" s="598"/>
      <c r="V31" s="598"/>
      <c r="W31" s="598"/>
      <c r="X31" s="599"/>
      <c r="Y31" s="592">
        <f t="shared" si="8"/>
        <v>45976</v>
      </c>
      <c r="Z31" s="639">
        <f t="shared" si="4"/>
        <v>7</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45885</v>
      </c>
      <c r="B32" s="639">
        <f t="shared" si="1"/>
        <v>7</v>
      </c>
      <c r="C32" s="667"/>
      <c r="D32" s="598"/>
      <c r="E32" s="598"/>
      <c r="F32" s="598"/>
      <c r="G32" s="598"/>
      <c r="H32" s="599"/>
      <c r="I32" s="588">
        <f t="shared" si="7"/>
        <v>45916</v>
      </c>
      <c r="J32" s="640">
        <f t="shared" si="2"/>
        <v>3</v>
      </c>
      <c r="K32" s="672"/>
      <c r="L32" s="598"/>
      <c r="M32" s="598"/>
      <c r="N32" s="598"/>
      <c r="O32" s="598"/>
      <c r="P32" s="599"/>
      <c r="Q32" s="592">
        <f t="shared" si="5"/>
        <v>45946</v>
      </c>
      <c r="R32" s="640">
        <f t="shared" si="3"/>
        <v>5</v>
      </c>
      <c r="S32" s="672"/>
      <c r="T32" s="598"/>
      <c r="U32" s="598"/>
      <c r="V32" s="598"/>
      <c r="W32" s="598"/>
      <c r="X32" s="599"/>
      <c r="Y32" s="592">
        <f t="shared" si="8"/>
        <v>45977</v>
      </c>
      <c r="Z32" s="639">
        <f t="shared" si="4"/>
        <v>1</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45886</v>
      </c>
      <c r="B33" s="639">
        <f t="shared" si="1"/>
        <v>1</v>
      </c>
      <c r="C33" s="667"/>
      <c r="D33" s="598"/>
      <c r="E33" s="598"/>
      <c r="F33" s="598"/>
      <c r="G33" s="598"/>
      <c r="H33" s="599"/>
      <c r="I33" s="588">
        <f t="shared" si="7"/>
        <v>45917</v>
      </c>
      <c r="J33" s="640">
        <f t="shared" si="2"/>
        <v>4</v>
      </c>
      <c r="K33" s="672"/>
      <c r="L33" s="598"/>
      <c r="M33" s="598"/>
      <c r="N33" s="598"/>
      <c r="O33" s="598"/>
      <c r="P33" s="599"/>
      <c r="Q33" s="592">
        <f t="shared" si="5"/>
        <v>45947</v>
      </c>
      <c r="R33" s="640">
        <f t="shared" si="3"/>
        <v>6</v>
      </c>
      <c r="S33" s="672"/>
      <c r="T33" s="598"/>
      <c r="U33" s="598"/>
      <c r="V33" s="598"/>
      <c r="W33" s="598"/>
      <c r="X33" s="599"/>
      <c r="Y33" s="592">
        <f t="shared" si="8"/>
        <v>45978</v>
      </c>
      <c r="Z33" s="639">
        <f t="shared" si="4"/>
        <v>2</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45887</v>
      </c>
      <c r="B34" s="639">
        <f t="shared" si="1"/>
        <v>2</v>
      </c>
      <c r="C34" s="667"/>
      <c r="D34" s="598"/>
      <c r="E34" s="598"/>
      <c r="F34" s="598"/>
      <c r="G34" s="598"/>
      <c r="H34" s="599"/>
      <c r="I34" s="588">
        <f t="shared" si="7"/>
        <v>45918</v>
      </c>
      <c r="J34" s="640">
        <f t="shared" si="2"/>
        <v>5</v>
      </c>
      <c r="K34" s="672"/>
      <c r="L34" s="598"/>
      <c r="M34" s="598"/>
      <c r="N34" s="598"/>
      <c r="O34" s="598"/>
      <c r="P34" s="599"/>
      <c r="Q34" s="592">
        <f t="shared" si="5"/>
        <v>45948</v>
      </c>
      <c r="R34" s="639">
        <f t="shared" si="3"/>
        <v>7</v>
      </c>
      <c r="S34" s="673"/>
      <c r="T34" s="598"/>
      <c r="U34" s="598"/>
      <c r="V34" s="598"/>
      <c r="W34" s="598"/>
      <c r="X34" s="599"/>
      <c r="Y34" s="592">
        <f t="shared" si="8"/>
        <v>45979</v>
      </c>
      <c r="Z34" s="639">
        <f t="shared" si="4"/>
        <v>3</v>
      </c>
      <c r="AA34" s="673"/>
      <c r="AB34" s="598"/>
      <c r="AC34" s="598"/>
      <c r="AD34" s="598"/>
      <c r="AE34" s="598"/>
      <c r="AF34" s="599"/>
      <c r="AG34" s="593"/>
      <c r="AH34" s="594"/>
      <c r="AM34" s="593"/>
      <c r="AN34" s="594"/>
      <c r="AT34" s="591"/>
      <c r="AW34" s="680"/>
      <c r="AX34" s="681"/>
    </row>
    <row r="35" spans="1:50" s="392" customFormat="1" ht="27" customHeight="1" thickBot="1">
      <c r="A35" s="635">
        <f t="shared" si="6"/>
        <v>45888</v>
      </c>
      <c r="B35" s="639">
        <f t="shared" si="1"/>
        <v>3</v>
      </c>
      <c r="C35" s="666"/>
      <c r="D35" s="597"/>
      <c r="E35" s="597"/>
      <c r="F35" s="597"/>
      <c r="G35" s="597"/>
      <c r="H35" s="600"/>
      <c r="I35" s="588">
        <f t="shared" si="7"/>
        <v>45919</v>
      </c>
      <c r="J35" s="640">
        <f t="shared" si="2"/>
        <v>6</v>
      </c>
      <c r="K35" s="674"/>
      <c r="L35" s="597"/>
      <c r="M35" s="597"/>
      <c r="N35" s="597"/>
      <c r="O35" s="597"/>
      <c r="P35" s="600"/>
      <c r="Q35" s="592">
        <f t="shared" si="5"/>
        <v>45949</v>
      </c>
      <c r="R35" s="640">
        <f t="shared" si="3"/>
        <v>1</v>
      </c>
      <c r="S35" s="672"/>
      <c r="T35" s="598"/>
      <c r="U35" s="598"/>
      <c r="V35" s="598"/>
      <c r="W35" s="598"/>
      <c r="X35" s="599"/>
      <c r="Y35" s="592">
        <f t="shared" si="8"/>
        <v>45980</v>
      </c>
      <c r="Z35" s="639">
        <f t="shared" si="4"/>
        <v>4</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45889</v>
      </c>
      <c r="B36" s="639">
        <f t="shared" si="1"/>
        <v>4</v>
      </c>
      <c r="C36" s="667"/>
      <c r="D36" s="598"/>
      <c r="E36" s="598"/>
      <c r="F36" s="598"/>
      <c r="G36" s="598"/>
      <c r="H36" s="599"/>
      <c r="I36" s="592">
        <f t="shared" si="7"/>
        <v>45920</v>
      </c>
      <c r="J36" s="639">
        <f t="shared" si="2"/>
        <v>7</v>
      </c>
      <c r="K36" s="673"/>
      <c r="L36" s="598"/>
      <c r="M36" s="598"/>
      <c r="N36" s="598"/>
      <c r="O36" s="598"/>
      <c r="P36" s="599"/>
      <c r="Q36" s="592">
        <f t="shared" si="5"/>
        <v>45950</v>
      </c>
      <c r="R36" s="640">
        <f t="shared" si="3"/>
        <v>2</v>
      </c>
      <c r="S36" s="672"/>
      <c r="T36" s="598"/>
      <c r="U36" s="598"/>
      <c r="V36" s="598"/>
      <c r="W36" s="598"/>
      <c r="X36" s="599"/>
      <c r="Y36" s="592">
        <f t="shared" si="8"/>
        <v>45981</v>
      </c>
      <c r="Z36" s="639">
        <f t="shared" si="4"/>
        <v>5</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45890</v>
      </c>
      <c r="B37" s="639">
        <f t="shared" si="1"/>
        <v>5</v>
      </c>
      <c r="C37" s="667"/>
      <c r="D37" s="598"/>
      <c r="E37" s="598"/>
      <c r="F37" s="598"/>
      <c r="G37" s="598"/>
      <c r="H37" s="599"/>
      <c r="I37" s="588">
        <f t="shared" si="7"/>
        <v>45921</v>
      </c>
      <c r="J37" s="640">
        <f t="shared" si="2"/>
        <v>1</v>
      </c>
      <c r="K37" s="674"/>
      <c r="L37" s="597"/>
      <c r="M37" s="597"/>
      <c r="N37" s="597"/>
      <c r="O37" s="597"/>
      <c r="P37" s="600"/>
      <c r="Q37" s="592">
        <f t="shared" si="5"/>
        <v>45951</v>
      </c>
      <c r="R37" s="640">
        <f t="shared" si="3"/>
        <v>3</v>
      </c>
      <c r="S37" s="672"/>
      <c r="T37" s="598"/>
      <c r="U37" s="598"/>
      <c r="V37" s="598"/>
      <c r="W37" s="598"/>
      <c r="X37" s="599"/>
      <c r="Y37" s="592">
        <f t="shared" si="8"/>
        <v>45982</v>
      </c>
      <c r="Z37" s="639">
        <f t="shared" si="4"/>
        <v>6</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45891</v>
      </c>
      <c r="B38" s="639">
        <f t="shared" si="1"/>
        <v>6</v>
      </c>
      <c r="C38" s="667"/>
      <c r="D38" s="598"/>
      <c r="E38" s="598"/>
      <c r="F38" s="598"/>
      <c r="G38" s="598"/>
      <c r="H38" s="599"/>
      <c r="I38" s="588">
        <f t="shared" si="7"/>
        <v>45922</v>
      </c>
      <c r="J38" s="640">
        <f t="shared" si="2"/>
        <v>2</v>
      </c>
      <c r="K38" s="674"/>
      <c r="L38" s="597"/>
      <c r="M38" s="597"/>
      <c r="N38" s="597"/>
      <c r="O38" s="597"/>
      <c r="P38" s="600"/>
      <c r="Q38" s="592">
        <f t="shared" si="5"/>
        <v>45952</v>
      </c>
      <c r="R38" s="639">
        <f t="shared" si="3"/>
        <v>4</v>
      </c>
      <c r="S38" s="672"/>
      <c r="T38" s="598"/>
      <c r="U38" s="598"/>
      <c r="V38" s="598"/>
      <c r="W38" s="598"/>
      <c r="X38" s="599"/>
      <c r="Y38" s="592">
        <f t="shared" si="8"/>
        <v>45983</v>
      </c>
      <c r="Z38" s="639">
        <f t="shared" si="4"/>
        <v>7</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45892</v>
      </c>
      <c r="B39" s="639">
        <f t="shared" si="1"/>
        <v>7</v>
      </c>
      <c r="C39" s="667"/>
      <c r="D39" s="598"/>
      <c r="E39" s="598"/>
      <c r="F39" s="598"/>
      <c r="G39" s="598"/>
      <c r="H39" s="599"/>
      <c r="I39" s="592">
        <f t="shared" si="7"/>
        <v>45923</v>
      </c>
      <c r="J39" s="639">
        <f t="shared" si="2"/>
        <v>3</v>
      </c>
      <c r="K39" s="672"/>
      <c r="L39" s="598"/>
      <c r="M39" s="598"/>
      <c r="N39" s="598"/>
      <c r="O39" s="598"/>
      <c r="P39" s="599"/>
      <c r="Q39" s="592">
        <f t="shared" si="5"/>
        <v>45953</v>
      </c>
      <c r="R39" s="639">
        <f t="shared" si="3"/>
        <v>5</v>
      </c>
      <c r="S39" s="672"/>
      <c r="T39" s="598"/>
      <c r="U39" s="598"/>
      <c r="V39" s="598"/>
      <c r="W39" s="598"/>
      <c r="X39" s="599"/>
      <c r="Y39" s="592">
        <f t="shared" si="8"/>
        <v>45984</v>
      </c>
      <c r="Z39" s="639">
        <f t="shared" si="4"/>
        <v>1</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45893</v>
      </c>
      <c r="B40" s="639">
        <f t="shared" si="1"/>
        <v>1</v>
      </c>
      <c r="C40" s="667"/>
      <c r="D40" s="598"/>
      <c r="E40" s="598"/>
      <c r="F40" s="598"/>
      <c r="G40" s="598"/>
      <c r="H40" s="599"/>
      <c r="I40" s="588">
        <f t="shared" si="7"/>
        <v>45924</v>
      </c>
      <c r="J40" s="640">
        <f t="shared" si="2"/>
        <v>4</v>
      </c>
      <c r="K40" s="672"/>
      <c r="L40" s="598"/>
      <c r="M40" s="598"/>
      <c r="N40" s="598"/>
      <c r="O40" s="598"/>
      <c r="P40" s="599"/>
      <c r="Q40" s="592">
        <f t="shared" si="5"/>
        <v>45954</v>
      </c>
      <c r="R40" s="639">
        <f t="shared" si="3"/>
        <v>6</v>
      </c>
      <c r="S40" s="673"/>
      <c r="T40" s="598"/>
      <c r="U40" s="598"/>
      <c r="V40" s="598"/>
      <c r="W40" s="598"/>
      <c r="X40" s="599"/>
      <c r="Y40" s="592">
        <f t="shared" si="8"/>
        <v>45985</v>
      </c>
      <c r="Z40" s="639">
        <f t="shared" si="4"/>
        <v>2</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45894</v>
      </c>
      <c r="B41" s="639">
        <f t="shared" si="1"/>
        <v>2</v>
      </c>
      <c r="C41" s="667"/>
      <c r="D41" s="598"/>
      <c r="E41" s="598"/>
      <c r="F41" s="598"/>
      <c r="G41" s="598"/>
      <c r="H41" s="599"/>
      <c r="I41" s="588">
        <f t="shared" si="7"/>
        <v>45925</v>
      </c>
      <c r="J41" s="640">
        <f t="shared" si="2"/>
        <v>5</v>
      </c>
      <c r="K41" s="672"/>
      <c r="L41" s="598"/>
      <c r="M41" s="598"/>
      <c r="N41" s="598"/>
      <c r="O41" s="598"/>
      <c r="P41" s="599"/>
      <c r="Q41" s="592">
        <f t="shared" si="5"/>
        <v>45955</v>
      </c>
      <c r="R41" s="639">
        <f t="shared" si="3"/>
        <v>7</v>
      </c>
      <c r="S41" s="673"/>
      <c r="T41" s="598"/>
      <c r="U41" s="598"/>
      <c r="V41" s="598"/>
      <c r="W41" s="598"/>
      <c r="X41" s="599"/>
      <c r="Y41" s="592">
        <f t="shared" si="8"/>
        <v>45986</v>
      </c>
      <c r="Z41" s="639">
        <f t="shared" si="4"/>
        <v>3</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45895</v>
      </c>
      <c r="B42" s="639">
        <f t="shared" si="1"/>
        <v>3</v>
      </c>
      <c r="C42" s="666"/>
      <c r="D42" s="597"/>
      <c r="E42" s="597"/>
      <c r="F42" s="597"/>
      <c r="G42" s="597"/>
      <c r="H42" s="600"/>
      <c r="I42" s="588">
        <f t="shared" si="7"/>
        <v>45926</v>
      </c>
      <c r="J42" s="640">
        <f t="shared" si="2"/>
        <v>6</v>
      </c>
      <c r="K42" s="672"/>
      <c r="L42" s="598"/>
      <c r="M42" s="598"/>
      <c r="N42" s="598"/>
      <c r="O42" s="598"/>
      <c r="P42" s="599"/>
      <c r="Q42" s="592">
        <f t="shared" si="5"/>
        <v>45956</v>
      </c>
      <c r="R42" s="639">
        <f t="shared" si="3"/>
        <v>1</v>
      </c>
      <c r="S42" s="673"/>
      <c r="T42" s="598"/>
      <c r="U42" s="598"/>
      <c r="V42" s="598"/>
      <c r="W42" s="598"/>
      <c r="X42" s="599"/>
      <c r="Y42" s="592">
        <f t="shared" si="8"/>
        <v>45987</v>
      </c>
      <c r="Z42" s="639">
        <f t="shared" si="4"/>
        <v>4</v>
      </c>
      <c r="AA42" s="674"/>
      <c r="AB42" s="597"/>
      <c r="AC42" s="597"/>
      <c r="AD42" s="597"/>
      <c r="AE42" s="597"/>
      <c r="AF42" s="600"/>
      <c r="AG42" s="593"/>
      <c r="AH42" s="594"/>
      <c r="AM42" s="593"/>
      <c r="AN42" s="594"/>
      <c r="AT42" s="591"/>
      <c r="AW42" s="682"/>
      <c r="AX42" s="683"/>
    </row>
    <row r="43" spans="1:50" s="392" customFormat="1" ht="27" customHeight="1" thickBot="1">
      <c r="A43" s="635">
        <f t="shared" si="6"/>
        <v>45896</v>
      </c>
      <c r="B43" s="639">
        <f t="shared" si="1"/>
        <v>4</v>
      </c>
      <c r="C43" s="666"/>
      <c r="D43" s="597"/>
      <c r="E43" s="597"/>
      <c r="F43" s="597"/>
      <c r="G43" s="597"/>
      <c r="H43" s="600"/>
      <c r="I43" s="588">
        <f t="shared" si="7"/>
        <v>45927</v>
      </c>
      <c r="J43" s="640">
        <f t="shared" si="2"/>
        <v>7</v>
      </c>
      <c r="K43" s="672"/>
      <c r="L43" s="598"/>
      <c r="M43" s="598"/>
      <c r="N43" s="598"/>
      <c r="O43" s="598"/>
      <c r="P43" s="599"/>
      <c r="Q43" s="592">
        <f t="shared" si="5"/>
        <v>45957</v>
      </c>
      <c r="R43" s="639">
        <f>WEEKDAY(Q43)</f>
        <v>2</v>
      </c>
      <c r="S43" s="673"/>
      <c r="T43" s="598"/>
      <c r="U43" s="598"/>
      <c r="V43" s="598"/>
      <c r="W43" s="598"/>
      <c r="X43" s="599"/>
      <c r="Y43" s="592">
        <f t="shared" si="8"/>
        <v>45988</v>
      </c>
      <c r="Z43" s="639">
        <f t="shared" si="4"/>
        <v>5</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45897</v>
      </c>
      <c r="B44" s="639">
        <f t="shared" si="1"/>
        <v>5</v>
      </c>
      <c r="C44" s="667"/>
      <c r="D44" s="598"/>
      <c r="E44" s="598"/>
      <c r="F44" s="598"/>
      <c r="G44" s="598"/>
      <c r="H44" s="599"/>
      <c r="I44" s="588">
        <f t="shared" si="7"/>
        <v>45928</v>
      </c>
      <c r="J44" s="640">
        <f t="shared" si="2"/>
        <v>1</v>
      </c>
      <c r="K44" s="672"/>
      <c r="L44" s="598"/>
      <c r="M44" s="598"/>
      <c r="N44" s="598"/>
      <c r="O44" s="598"/>
      <c r="P44" s="599"/>
      <c r="Q44" s="592">
        <f t="shared" si="5"/>
        <v>45958</v>
      </c>
      <c r="R44" s="639">
        <f>WEEKDAY(Q44)</f>
        <v>3</v>
      </c>
      <c r="S44" s="673"/>
      <c r="T44" s="598"/>
      <c r="U44" s="598"/>
      <c r="V44" s="598"/>
      <c r="W44" s="598"/>
      <c r="X44" s="599"/>
      <c r="Y44" s="592">
        <f t="shared" si="8"/>
        <v>45989</v>
      </c>
      <c r="Z44" s="639">
        <f t="shared" si="4"/>
        <v>6</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45898</v>
      </c>
      <c r="B45" s="640">
        <f t="shared" si="1"/>
        <v>6</v>
      </c>
      <c r="C45" s="669"/>
      <c r="D45" s="597"/>
      <c r="E45" s="597"/>
      <c r="F45" s="597"/>
      <c r="G45" s="597"/>
      <c r="H45" s="600"/>
      <c r="I45" s="588">
        <f t="shared" si="7"/>
        <v>45929</v>
      </c>
      <c r="J45" s="640">
        <f t="shared" si="2"/>
        <v>2</v>
      </c>
      <c r="K45" s="672"/>
      <c r="L45" s="598"/>
      <c r="M45" s="598"/>
      <c r="N45" s="598"/>
      <c r="O45" s="598"/>
      <c r="P45" s="599"/>
      <c r="Q45" s="592">
        <f t="shared" si="5"/>
        <v>45959</v>
      </c>
      <c r="R45" s="639">
        <f t="shared" ref="R45:R47" si="9">WEEKDAY(Q45)</f>
        <v>4</v>
      </c>
      <c r="S45" s="673"/>
      <c r="T45" s="598"/>
      <c r="U45" s="598"/>
      <c r="V45" s="598"/>
      <c r="W45" s="598"/>
      <c r="X45" s="599"/>
      <c r="Y45" s="588">
        <f t="shared" si="8"/>
        <v>45990</v>
      </c>
      <c r="Z45" s="640">
        <f t="shared" si="4"/>
        <v>7</v>
      </c>
      <c r="AA45" s="677"/>
      <c r="AB45" s="597"/>
      <c r="AC45" s="597"/>
      <c r="AD45" s="597"/>
      <c r="AE45" s="597"/>
      <c r="AF45" s="600"/>
      <c r="AG45" s="593"/>
      <c r="AH45" s="594"/>
      <c r="AM45" s="593"/>
      <c r="AN45" s="594"/>
      <c r="AT45" s="591"/>
      <c r="AW45" s="682"/>
      <c r="AX45" s="683"/>
    </row>
    <row r="46" spans="1:50" s="392" customFormat="1" ht="27" customHeight="1">
      <c r="A46" s="635">
        <f t="shared" si="6"/>
        <v>45899</v>
      </c>
      <c r="B46" s="639">
        <f t="shared" si="1"/>
        <v>7</v>
      </c>
      <c r="C46" s="667"/>
      <c r="D46" s="598"/>
      <c r="E46" s="598"/>
      <c r="F46" s="598"/>
      <c r="G46" s="598"/>
      <c r="H46" s="599"/>
      <c r="I46" s="588">
        <f t="shared" si="7"/>
        <v>45930</v>
      </c>
      <c r="J46" s="640">
        <f t="shared" si="2"/>
        <v>3</v>
      </c>
      <c r="K46" s="672"/>
      <c r="L46" s="598"/>
      <c r="M46" s="598"/>
      <c r="N46" s="598"/>
      <c r="O46" s="598"/>
      <c r="P46" s="599"/>
      <c r="Q46" s="592">
        <f t="shared" si="5"/>
        <v>45960</v>
      </c>
      <c r="R46" s="639">
        <f t="shared" si="9"/>
        <v>5</v>
      </c>
      <c r="S46" s="673"/>
      <c r="T46" s="598"/>
      <c r="U46" s="598"/>
      <c r="V46" s="598"/>
      <c r="W46" s="598"/>
      <c r="X46" s="599"/>
      <c r="Y46" s="592">
        <f t="shared" si="8"/>
        <v>45991</v>
      </c>
      <c r="Z46" s="639">
        <f t="shared" si="4"/>
        <v>1</v>
      </c>
      <c r="AA46" s="673"/>
      <c r="AB46" s="598"/>
      <c r="AC46" s="598"/>
      <c r="AD46" s="598"/>
      <c r="AE46" s="598"/>
      <c r="AF46" s="599"/>
      <c r="AG46" s="593"/>
      <c r="AH46" s="594"/>
      <c r="AM46" s="593"/>
      <c r="AN46" s="594"/>
      <c r="AT46" s="591"/>
      <c r="AW46" s="682"/>
      <c r="AX46" s="683"/>
    </row>
    <row r="47" spans="1:50" s="392" customFormat="1" ht="27" customHeight="1">
      <c r="A47" s="635">
        <f t="shared" si="6"/>
        <v>45900</v>
      </c>
      <c r="B47" s="639">
        <f t="shared" si="1"/>
        <v>1</v>
      </c>
      <c r="C47" s="667"/>
      <c r="D47" s="598"/>
      <c r="E47" s="598"/>
      <c r="F47" s="598"/>
      <c r="G47" s="598"/>
      <c r="H47" s="599"/>
      <c r="I47" s="592">
        <f t="shared" si="7"/>
        <v>45931</v>
      </c>
      <c r="J47" s="639">
        <f t="shared" si="2"/>
        <v>4</v>
      </c>
      <c r="K47" s="691"/>
      <c r="L47" s="692"/>
      <c r="M47" s="692"/>
      <c r="N47" s="692"/>
      <c r="O47" s="692"/>
      <c r="P47" s="693"/>
      <c r="Q47" s="592">
        <f t="shared" si="5"/>
        <v>45961</v>
      </c>
      <c r="R47" s="639">
        <f t="shared" si="9"/>
        <v>6</v>
      </c>
      <c r="S47" s="673"/>
      <c r="T47" s="598"/>
      <c r="U47" s="598"/>
      <c r="V47" s="598"/>
      <c r="W47" s="598"/>
      <c r="X47" s="599"/>
      <c r="Y47" s="592">
        <f t="shared" si="8"/>
        <v>45992</v>
      </c>
      <c r="Z47" s="639">
        <f t="shared" si="4"/>
        <v>2</v>
      </c>
      <c r="AA47" s="673"/>
      <c r="AB47" s="598"/>
      <c r="AC47" s="598"/>
      <c r="AD47" s="598"/>
      <c r="AE47" s="598"/>
      <c r="AF47" s="599"/>
      <c r="AG47" s="593"/>
      <c r="AH47" s="594"/>
      <c r="AI47" s="593"/>
      <c r="AJ47" s="593"/>
      <c r="AK47" s="593"/>
      <c r="AL47" s="593"/>
      <c r="AM47" s="593"/>
      <c r="AN47" s="594"/>
      <c r="AS47" s="1652" t="s">
        <v>159</v>
      </c>
      <c r="AT47" s="1652"/>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653" t="s">
        <v>56</v>
      </c>
      <c r="B49" s="1654"/>
      <c r="C49" s="1141">
        <f>COUNTIF(C17:C47,"*")-COUNTIF(C17:C47,"入校式")-COUNTIF(C17:C47,"修了式")-COUNTIF(C17:C47,"休校日")-COUNTIF(C17:C47,"就職活動日*")</f>
        <v>0</v>
      </c>
      <c r="D49" s="1567" t="s">
        <v>55</v>
      </c>
      <c r="E49" s="1568"/>
      <c r="F49" s="1568"/>
      <c r="G49" s="1159"/>
      <c r="H49" s="1160"/>
      <c r="I49" s="1653" t="s">
        <v>56</v>
      </c>
      <c r="J49" s="1654"/>
      <c r="K49" s="1142">
        <f>COUNTIF(K17:K47,"*")-COUNTIF(K17:K47,"修了式")-COUNTIF(K17:K47,"休校日")-COUNTIF(K17:K47,"就職活動日*")</f>
        <v>0</v>
      </c>
      <c r="L49" s="1567" t="s">
        <v>55</v>
      </c>
      <c r="M49" s="1568"/>
      <c r="N49" s="1568"/>
      <c r="O49" s="1159"/>
      <c r="P49" s="1160"/>
      <c r="Q49" s="1653" t="s">
        <v>56</v>
      </c>
      <c r="R49" s="1654"/>
      <c r="S49" s="1142">
        <f>COUNTIF(S17:S47,"*")-COUNTIF(S17:S47,"修了式")-COUNTIF(S17:S47,"休校日")-COUNTIF(S17:S47,"就職活動日*")</f>
        <v>0</v>
      </c>
      <c r="T49" s="1567" t="s">
        <v>55</v>
      </c>
      <c r="U49" s="1568"/>
      <c r="V49" s="1568"/>
      <c r="W49" s="1159"/>
      <c r="X49" s="1160"/>
      <c r="Y49" s="1653" t="s">
        <v>56</v>
      </c>
      <c r="Z49" s="1654"/>
      <c r="AA49" s="1141">
        <f>COUNTIF(AA17:AA47,"*")-COUNTIF(AA17:AA47,"修了式")-COUNTIF(AA17:AA47,"休校日")-COUNTIF(AA17:AA47,"就職活動日*")</f>
        <v>0</v>
      </c>
      <c r="AB49" s="1567" t="s">
        <v>55</v>
      </c>
      <c r="AC49" s="1568"/>
      <c r="AD49" s="1568"/>
      <c r="AE49" s="1159"/>
      <c r="AF49" s="1160"/>
      <c r="AG49" s="1675"/>
      <c r="AH49" s="1669"/>
      <c r="AJ49" s="1668"/>
      <c r="AK49" s="1668"/>
      <c r="AL49" s="1668"/>
      <c r="AM49" s="1669"/>
      <c r="AN49" s="1669"/>
      <c r="AP49" s="1668"/>
      <c r="AQ49" s="1668"/>
      <c r="AR49" s="1668"/>
      <c r="AS49" s="74">
        <f>SUM(A49:AR49)</f>
        <v>0</v>
      </c>
      <c r="AT49" s="74" t="s">
        <v>55</v>
      </c>
    </row>
    <row r="50" spans="1:46" s="74" customFormat="1" ht="27" customHeight="1" thickBot="1">
      <c r="A50" s="1596" t="s">
        <v>288</v>
      </c>
      <c r="B50" s="1597"/>
      <c r="C50" s="1145">
        <f>COUNTIF(C17:C47,"*★*")</f>
        <v>0</v>
      </c>
      <c r="D50" s="1687" t="s">
        <v>1060</v>
      </c>
      <c r="E50" s="1688"/>
      <c r="F50" s="1688"/>
      <c r="G50" s="1161"/>
      <c r="H50" s="1162"/>
      <c r="I50" s="1596" t="s">
        <v>288</v>
      </c>
      <c r="J50" s="1597"/>
      <c r="K50" s="1145">
        <f>COUNTIF(K17:K47,"*★*")</f>
        <v>0</v>
      </c>
      <c r="L50" s="1687" t="s">
        <v>1060</v>
      </c>
      <c r="M50" s="1688"/>
      <c r="N50" s="1688"/>
      <c r="O50" s="1161"/>
      <c r="P50" s="1162"/>
      <c r="Q50" s="1596" t="s">
        <v>288</v>
      </c>
      <c r="R50" s="1597"/>
      <c r="S50" s="1145">
        <f>COUNTIF(S17:S47,"*★*")</f>
        <v>0</v>
      </c>
      <c r="T50" s="1687" t="s">
        <v>1060</v>
      </c>
      <c r="U50" s="1688"/>
      <c r="V50" s="1688"/>
      <c r="W50" s="1161"/>
      <c r="X50" s="1162"/>
      <c r="Y50" s="1596" t="s">
        <v>288</v>
      </c>
      <c r="Z50" s="1597"/>
      <c r="AA50" s="1145">
        <f>COUNTIF(AA17:AA47,"*★*")</f>
        <v>0</v>
      </c>
      <c r="AB50" s="1687" t="s">
        <v>1060</v>
      </c>
      <c r="AC50" s="1688"/>
      <c r="AD50" s="1688"/>
      <c r="AE50" s="1161"/>
      <c r="AF50" s="1162"/>
      <c r="AG50" s="1140"/>
      <c r="AJ50" s="711"/>
      <c r="AK50" s="711"/>
      <c r="AL50" s="711"/>
      <c r="AP50" s="711"/>
      <c r="AQ50" s="711"/>
      <c r="AR50" s="711"/>
      <c r="AS50" s="74">
        <f>SUM(A50:AR50)</f>
        <v>0</v>
      </c>
      <c r="AT50" s="74" t="s">
        <v>55</v>
      </c>
    </row>
    <row r="51" spans="1:46" s="74" customFormat="1" ht="27" customHeight="1" thickTop="1">
      <c r="A51" s="1670" t="s">
        <v>53</v>
      </c>
      <c r="B51" s="1671"/>
      <c r="C51" s="1163">
        <f>SUM(D17:D47)</f>
        <v>0</v>
      </c>
      <c r="D51" s="1672" t="s">
        <v>52</v>
      </c>
      <c r="E51" s="1673"/>
      <c r="F51" s="1674"/>
      <c r="G51" s="1164"/>
      <c r="H51" s="1165"/>
      <c r="I51" s="1670" t="s">
        <v>53</v>
      </c>
      <c r="J51" s="1671"/>
      <c r="K51" s="1163">
        <f>SUM(L17:L47)</f>
        <v>0</v>
      </c>
      <c r="L51" s="1672" t="s">
        <v>52</v>
      </c>
      <c r="M51" s="1673"/>
      <c r="N51" s="1674"/>
      <c r="O51" s="1164"/>
      <c r="P51" s="1165"/>
      <c r="Q51" s="1670" t="s">
        <v>53</v>
      </c>
      <c r="R51" s="1671"/>
      <c r="S51" s="1163">
        <f>SUM(T17:T47)</f>
        <v>0</v>
      </c>
      <c r="T51" s="1672" t="s">
        <v>52</v>
      </c>
      <c r="U51" s="1678"/>
      <c r="V51" s="1674"/>
      <c r="W51" s="1164"/>
      <c r="X51" s="1165"/>
      <c r="Y51" s="1670" t="s">
        <v>53</v>
      </c>
      <c r="Z51" s="1671"/>
      <c r="AA51" s="1163">
        <f>SUM(AB17:AB47)</f>
        <v>0</v>
      </c>
      <c r="AB51" s="1672" t="s">
        <v>52</v>
      </c>
      <c r="AC51" s="1673"/>
      <c r="AD51" s="1674"/>
      <c r="AE51" s="1164"/>
      <c r="AF51" s="1165"/>
      <c r="AG51" s="1675"/>
      <c r="AH51" s="1669"/>
      <c r="AI51" s="684"/>
      <c r="AJ51" s="1668"/>
      <c r="AK51" s="1668"/>
      <c r="AL51" s="1668"/>
      <c r="AM51" s="1669"/>
      <c r="AN51" s="1669"/>
      <c r="AP51" s="1668"/>
      <c r="AQ51" s="1668"/>
      <c r="AR51" s="1668"/>
      <c r="AS51" s="74">
        <f t="shared" ref="AS51:AS57" si="10">SUM(A51:AR51)</f>
        <v>0</v>
      </c>
      <c r="AT51" s="74" t="s">
        <v>52</v>
      </c>
    </row>
    <row r="52" spans="1:46" s="74" customFormat="1" ht="27" customHeight="1">
      <c r="A52" s="1686" t="s">
        <v>54</v>
      </c>
      <c r="B52" s="1654"/>
      <c r="C52" s="1141">
        <f>SUM(E17:E47)</f>
        <v>0</v>
      </c>
      <c r="D52" s="1567" t="s">
        <v>52</v>
      </c>
      <c r="E52" s="1568"/>
      <c r="F52" s="1568"/>
      <c r="G52" s="1159"/>
      <c r="H52" s="1160"/>
      <c r="I52" s="1653" t="s">
        <v>54</v>
      </c>
      <c r="J52" s="1654"/>
      <c r="K52" s="1141">
        <f>SUM(M17:M47)</f>
        <v>0</v>
      </c>
      <c r="L52" s="1567" t="s">
        <v>52</v>
      </c>
      <c r="M52" s="1568"/>
      <c r="N52" s="1568"/>
      <c r="O52" s="1159"/>
      <c r="P52" s="1160"/>
      <c r="Q52" s="1653" t="s">
        <v>54</v>
      </c>
      <c r="R52" s="1654"/>
      <c r="S52" s="1141">
        <f>SUM(U17:U47)</f>
        <v>0</v>
      </c>
      <c r="T52" s="1567" t="s">
        <v>52</v>
      </c>
      <c r="U52" s="1568"/>
      <c r="V52" s="1568"/>
      <c r="W52" s="1159"/>
      <c r="X52" s="1160"/>
      <c r="Y52" s="1653" t="s">
        <v>54</v>
      </c>
      <c r="Z52" s="1654"/>
      <c r="AA52" s="1141">
        <f>SUM(AC17:AC47)</f>
        <v>0</v>
      </c>
      <c r="AB52" s="1567" t="s">
        <v>52</v>
      </c>
      <c r="AC52" s="1568"/>
      <c r="AD52" s="1568"/>
      <c r="AE52" s="1159"/>
      <c r="AF52" s="1160"/>
      <c r="AG52" s="1675"/>
      <c r="AH52" s="1669"/>
      <c r="AJ52" s="1668"/>
      <c r="AK52" s="1668"/>
      <c r="AL52" s="1668"/>
      <c r="AM52" s="1669"/>
      <c r="AN52" s="1669"/>
      <c r="AP52" s="1668"/>
      <c r="AQ52" s="1668"/>
      <c r="AR52" s="1668"/>
      <c r="AS52" s="74">
        <f t="shared" si="10"/>
        <v>0</v>
      </c>
      <c r="AT52" s="74" t="s">
        <v>52</v>
      </c>
    </row>
    <row r="53" spans="1:46" s="74" customFormat="1" ht="27" customHeight="1">
      <c r="A53" s="1683" t="s">
        <v>487</v>
      </c>
      <c r="B53" s="1616"/>
      <c r="C53" s="1150">
        <f>SUM(F17:F47)</f>
        <v>0</v>
      </c>
      <c r="D53" s="1612" t="s">
        <v>52</v>
      </c>
      <c r="E53" s="1613"/>
      <c r="F53" s="1613"/>
      <c r="G53" s="1166"/>
      <c r="H53" s="1167"/>
      <c r="I53" s="1615" t="s">
        <v>486</v>
      </c>
      <c r="J53" s="1616"/>
      <c r="K53" s="1150">
        <f>SUM(N17:N47)</f>
        <v>0</v>
      </c>
      <c r="L53" s="1612" t="s">
        <v>52</v>
      </c>
      <c r="M53" s="1613"/>
      <c r="N53" s="1613"/>
      <c r="O53" s="1166"/>
      <c r="P53" s="1167"/>
      <c r="Q53" s="1682" t="s">
        <v>486</v>
      </c>
      <c r="R53" s="1616"/>
      <c r="S53" s="1150">
        <f>SUM(V17:V47)</f>
        <v>0</v>
      </c>
      <c r="T53" s="1612" t="s">
        <v>52</v>
      </c>
      <c r="U53" s="1613"/>
      <c r="V53" s="1613"/>
      <c r="W53" s="1166"/>
      <c r="X53" s="1167"/>
      <c r="Y53" s="1615" t="s">
        <v>486</v>
      </c>
      <c r="Z53" s="1616"/>
      <c r="AA53" s="1150">
        <f>SUM(AD17:AD47)</f>
        <v>0</v>
      </c>
      <c r="AB53" s="1612" t="s">
        <v>52</v>
      </c>
      <c r="AC53" s="1613"/>
      <c r="AD53" s="1613"/>
      <c r="AE53" s="1166"/>
      <c r="AF53" s="1167"/>
      <c r="AG53" s="1675"/>
      <c r="AH53" s="1669"/>
      <c r="AJ53" s="1668"/>
      <c r="AK53" s="1668"/>
      <c r="AL53" s="1668"/>
      <c r="AM53" s="1669"/>
      <c r="AN53" s="1669"/>
      <c r="AP53" s="1668"/>
      <c r="AQ53" s="1668"/>
      <c r="AR53" s="1668"/>
      <c r="AS53" s="74">
        <f t="shared" si="10"/>
        <v>0</v>
      </c>
      <c r="AT53" s="74" t="s">
        <v>52</v>
      </c>
    </row>
    <row r="54" spans="1:46" s="74" customFormat="1" ht="27" customHeight="1">
      <c r="A54" s="1683" t="s">
        <v>57</v>
      </c>
      <c r="B54" s="1616"/>
      <c r="C54" s="1150">
        <f>SUM(G17:G47)</f>
        <v>0</v>
      </c>
      <c r="D54" s="1612" t="s">
        <v>52</v>
      </c>
      <c r="E54" s="1613"/>
      <c r="F54" s="1613"/>
      <c r="G54" s="1166"/>
      <c r="H54" s="1167"/>
      <c r="I54" s="1615" t="s">
        <v>57</v>
      </c>
      <c r="J54" s="1616"/>
      <c r="K54" s="1150">
        <f>SUM(O17:O47)</f>
        <v>0</v>
      </c>
      <c r="L54" s="1612" t="s">
        <v>52</v>
      </c>
      <c r="M54" s="1613"/>
      <c r="N54" s="1613"/>
      <c r="O54" s="1166"/>
      <c r="P54" s="1167"/>
      <c r="Q54" s="1682" t="s">
        <v>57</v>
      </c>
      <c r="R54" s="1616"/>
      <c r="S54" s="1150">
        <f>SUM(W17:W47)</f>
        <v>0</v>
      </c>
      <c r="T54" s="1612" t="s">
        <v>52</v>
      </c>
      <c r="U54" s="1613"/>
      <c r="V54" s="1613"/>
      <c r="W54" s="1166"/>
      <c r="X54" s="1167"/>
      <c r="Y54" s="1615" t="s">
        <v>57</v>
      </c>
      <c r="Z54" s="1616"/>
      <c r="AA54" s="1150">
        <f>SUM(AE17:AE47)</f>
        <v>0</v>
      </c>
      <c r="AB54" s="1612" t="s">
        <v>52</v>
      </c>
      <c r="AC54" s="1613"/>
      <c r="AD54" s="1613"/>
      <c r="AE54" s="1166"/>
      <c r="AF54" s="1167"/>
      <c r="AG54" s="1675"/>
      <c r="AH54" s="1669"/>
      <c r="AJ54" s="1668"/>
      <c r="AK54" s="1668"/>
      <c r="AL54" s="1668"/>
      <c r="AM54" s="1669"/>
      <c r="AN54" s="1669"/>
      <c r="AP54" s="1668"/>
      <c r="AQ54" s="1668"/>
      <c r="AR54" s="1668"/>
      <c r="AS54" s="74">
        <f t="shared" si="10"/>
        <v>0</v>
      </c>
      <c r="AT54" s="74" t="s">
        <v>52</v>
      </c>
    </row>
    <row r="55" spans="1:46" s="74" customFormat="1" ht="27" customHeight="1" thickBot="1">
      <c r="A55" s="1615" t="s">
        <v>474</v>
      </c>
      <c r="B55" s="1616"/>
      <c r="C55" s="1150">
        <f>SUM(H17:H47)</f>
        <v>0</v>
      </c>
      <c r="D55" s="1612" t="s">
        <v>52</v>
      </c>
      <c r="E55" s="1613"/>
      <c r="F55" s="1613"/>
      <c r="G55" s="1166"/>
      <c r="H55" s="1167"/>
      <c r="I55" s="1615" t="s">
        <v>474</v>
      </c>
      <c r="J55" s="1616"/>
      <c r="K55" s="1150">
        <f>SUM(P17:P47)</f>
        <v>0</v>
      </c>
      <c r="L55" s="1612" t="s">
        <v>52</v>
      </c>
      <c r="M55" s="1613"/>
      <c r="N55" s="1613"/>
      <c r="O55" s="1166"/>
      <c r="P55" s="1167"/>
      <c r="Q55" s="1682" t="s">
        <v>474</v>
      </c>
      <c r="R55" s="1616"/>
      <c r="S55" s="1150">
        <f>SUM(X17:X47)</f>
        <v>0</v>
      </c>
      <c r="T55" s="1612" t="s">
        <v>52</v>
      </c>
      <c r="U55" s="1613"/>
      <c r="V55" s="1613"/>
      <c r="W55" s="1166"/>
      <c r="X55" s="1167"/>
      <c r="Y55" s="1615" t="s">
        <v>474</v>
      </c>
      <c r="Z55" s="1616"/>
      <c r="AA55" s="1150">
        <f>SUM(AF17:AF47)</f>
        <v>0</v>
      </c>
      <c r="AB55" s="1612" t="s">
        <v>52</v>
      </c>
      <c r="AC55" s="1613"/>
      <c r="AD55" s="1613"/>
      <c r="AE55" s="1166"/>
      <c r="AF55" s="1167"/>
      <c r="AG55" s="1675"/>
      <c r="AH55" s="1669"/>
      <c r="AJ55" s="1668"/>
      <c r="AK55" s="1668"/>
      <c r="AL55" s="1668"/>
      <c r="AM55" s="1669"/>
      <c r="AN55" s="1669"/>
      <c r="AP55" s="1668"/>
      <c r="AQ55" s="1668"/>
      <c r="AR55" s="1668"/>
      <c r="AS55" s="74">
        <f t="shared" si="10"/>
        <v>0</v>
      </c>
      <c r="AT55" s="74" t="s">
        <v>52</v>
      </c>
    </row>
    <row r="56" spans="1:46" s="74" customFormat="1" ht="27" hidden="1" customHeight="1" thickBot="1">
      <c r="A56" s="1658" t="s">
        <v>288</v>
      </c>
      <c r="B56" s="1597"/>
      <c r="C56" s="1152"/>
      <c r="D56" s="1659" t="s">
        <v>52</v>
      </c>
      <c r="E56" s="1660"/>
      <c r="F56" s="1660"/>
      <c r="G56" s="1168"/>
      <c r="H56" s="1169"/>
      <c r="I56" s="1658" t="s">
        <v>288</v>
      </c>
      <c r="J56" s="1601"/>
      <c r="K56" s="1152"/>
      <c r="L56" s="1659" t="s">
        <v>52</v>
      </c>
      <c r="M56" s="1660"/>
      <c r="N56" s="1660"/>
      <c r="O56" s="1168"/>
      <c r="P56" s="1169"/>
      <c r="Q56" s="1658" t="s">
        <v>288</v>
      </c>
      <c r="R56" s="1601"/>
      <c r="S56" s="1152"/>
      <c r="T56" s="1659" t="s">
        <v>52</v>
      </c>
      <c r="U56" s="1660"/>
      <c r="V56" s="1660"/>
      <c r="W56" s="1168"/>
      <c r="X56" s="1169"/>
      <c r="Y56" s="1658" t="s">
        <v>288</v>
      </c>
      <c r="Z56" s="1597"/>
      <c r="AA56" s="1152"/>
      <c r="AB56" s="1659" t="s">
        <v>52</v>
      </c>
      <c r="AC56" s="1660"/>
      <c r="AD56" s="1660"/>
      <c r="AE56" s="1168"/>
      <c r="AF56" s="1169"/>
      <c r="AG56" s="1676"/>
      <c r="AH56" s="1668"/>
      <c r="AI56" s="685"/>
      <c r="AJ56" s="1677"/>
      <c r="AK56" s="1677"/>
      <c r="AL56" s="1677"/>
      <c r="AM56" s="1677"/>
      <c r="AN56" s="1668"/>
      <c r="AO56" s="685"/>
      <c r="AP56" s="1677"/>
      <c r="AQ56" s="1677"/>
      <c r="AR56" s="1677"/>
      <c r="AS56" s="1175">
        <f t="shared" si="10"/>
        <v>0</v>
      </c>
      <c r="AT56" s="201" t="s">
        <v>52</v>
      </c>
    </row>
    <row r="57" spans="1:46" s="74" customFormat="1" ht="27" customHeight="1" thickTop="1" thickBot="1">
      <c r="A57" s="1644" t="s">
        <v>161</v>
      </c>
      <c r="B57" s="1645"/>
      <c r="C57" s="1155">
        <f>SUM(C51:C55)</f>
        <v>0</v>
      </c>
      <c r="D57" s="1646" t="s">
        <v>52</v>
      </c>
      <c r="E57" s="1647"/>
      <c r="F57" s="1664"/>
      <c r="G57" s="1170"/>
      <c r="H57" s="1171"/>
      <c r="I57" s="1644" t="s">
        <v>161</v>
      </c>
      <c r="J57" s="1645"/>
      <c r="K57" s="1156">
        <f>SUM(K51:K55)</f>
        <v>0</v>
      </c>
      <c r="L57" s="1647" t="s">
        <v>52</v>
      </c>
      <c r="M57" s="1647"/>
      <c r="N57" s="1664"/>
      <c r="O57" s="1170"/>
      <c r="P57" s="1171"/>
      <c r="Q57" s="1684" t="s">
        <v>161</v>
      </c>
      <c r="R57" s="1685"/>
      <c r="S57" s="1155">
        <f>SUM(S51:S55)</f>
        <v>0</v>
      </c>
      <c r="T57" s="1679" t="s">
        <v>52</v>
      </c>
      <c r="U57" s="1680"/>
      <c r="V57" s="1664"/>
      <c r="W57" s="1170"/>
      <c r="X57" s="1171"/>
      <c r="Y57" s="1644" t="s">
        <v>161</v>
      </c>
      <c r="Z57" s="1645"/>
      <c r="AA57" s="1155">
        <f>SUM(AA51:AA55)</f>
        <v>0</v>
      </c>
      <c r="AB57" s="1646" t="s">
        <v>52</v>
      </c>
      <c r="AC57" s="1647"/>
      <c r="AD57" s="1664"/>
      <c r="AE57" s="1170"/>
      <c r="AF57" s="1171"/>
      <c r="AG57" s="1681"/>
      <c r="AH57" s="1668"/>
      <c r="AJ57" s="1668"/>
      <c r="AK57" s="1668"/>
      <c r="AL57" s="1668"/>
      <c r="AM57" s="1668"/>
      <c r="AN57" s="1668"/>
      <c r="AP57" s="1668"/>
      <c r="AQ57" s="1668"/>
      <c r="AR57" s="1668"/>
      <c r="AS57" s="74">
        <f t="shared" si="10"/>
        <v>0</v>
      </c>
      <c r="AT57" s="74" t="s">
        <v>52</v>
      </c>
    </row>
    <row r="58" spans="1:46" s="74" customFormat="1" ht="27" customHeight="1" thickTop="1" thickBot="1">
      <c r="A58" s="1662" t="s">
        <v>132</v>
      </c>
      <c r="B58" s="1663"/>
      <c r="C58" s="408">
        <v>3</v>
      </c>
      <c r="D58" s="1655" t="s">
        <v>52</v>
      </c>
      <c r="E58" s="1656"/>
      <c r="F58" s="1656"/>
      <c r="G58" s="626"/>
      <c r="H58" s="627"/>
      <c r="I58" s="1662" t="s">
        <v>132</v>
      </c>
      <c r="J58" s="1663"/>
      <c r="K58" s="409"/>
      <c r="L58" s="1655" t="s">
        <v>52</v>
      </c>
      <c r="M58" s="1656"/>
      <c r="N58" s="1656"/>
      <c r="O58" s="626"/>
      <c r="P58" s="627"/>
      <c r="Q58" s="1662" t="s">
        <v>132</v>
      </c>
      <c r="R58" s="1663"/>
      <c r="S58" s="409"/>
      <c r="T58" s="1655" t="s">
        <v>52</v>
      </c>
      <c r="U58" s="1656"/>
      <c r="V58" s="1656"/>
      <c r="W58" s="626"/>
      <c r="X58" s="627"/>
      <c r="Y58" s="1662" t="s">
        <v>132</v>
      </c>
      <c r="Z58" s="1663"/>
      <c r="AA58" s="408"/>
      <c r="AB58" s="1655" t="s">
        <v>52</v>
      </c>
      <c r="AC58" s="1656"/>
      <c r="AD58" s="1656"/>
      <c r="AE58" s="626"/>
      <c r="AF58" s="627"/>
      <c r="AG58" s="1675"/>
      <c r="AH58" s="1669"/>
      <c r="AJ58" s="1668"/>
      <c r="AK58" s="1668"/>
      <c r="AL58" s="1668"/>
      <c r="AM58" s="1669"/>
      <c r="AN58" s="1669"/>
      <c r="AP58" s="1668"/>
      <c r="AQ58" s="1668"/>
      <c r="AR58" s="1668"/>
      <c r="AS58" s="75">
        <f t="shared" ref="AS58" si="11">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666"/>
      <c r="B60" s="1666"/>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666"/>
      <c r="E62" s="1666"/>
      <c r="F62" s="1666"/>
      <c r="G62" s="1666"/>
      <c r="H62" s="1666"/>
      <c r="I62" s="1666"/>
    </row>
    <row r="63" spans="1:46">
      <c r="C63" s="199"/>
      <c r="D63" s="1665"/>
      <c r="E63" s="1665"/>
      <c r="F63" s="1665"/>
      <c r="G63" s="1665"/>
      <c r="H63" s="1665"/>
      <c r="I63" s="1665"/>
    </row>
    <row r="64" spans="1:46">
      <c r="C64" s="199"/>
      <c r="D64" s="1665"/>
      <c r="E64" s="1665"/>
      <c r="F64" s="1665"/>
      <c r="G64" s="1665"/>
      <c r="H64" s="1665"/>
      <c r="I64" s="1665"/>
      <c r="AA64" s="66"/>
      <c r="AB64" s="66"/>
      <c r="AC64" s="66"/>
      <c r="AD64" s="74"/>
      <c r="AE64" s="74"/>
      <c r="AF64" s="74"/>
    </row>
    <row r="65" spans="3:32">
      <c r="C65" s="199"/>
      <c r="D65" s="1665"/>
      <c r="E65" s="1665"/>
      <c r="F65" s="1665"/>
      <c r="G65" s="1665"/>
      <c r="H65" s="1665"/>
      <c r="I65" s="1665"/>
      <c r="AA65" s="66"/>
      <c r="AB65" s="66"/>
      <c r="AC65" s="66"/>
      <c r="AD65" s="74"/>
      <c r="AE65" s="74"/>
      <c r="AF65" s="74"/>
    </row>
    <row r="66" spans="3:32">
      <c r="C66" s="201"/>
      <c r="D66" s="1665"/>
      <c r="E66" s="1665"/>
      <c r="F66" s="1665"/>
      <c r="G66" s="1665"/>
      <c r="H66" s="1665"/>
      <c r="I66" s="1665"/>
      <c r="AA66" s="66"/>
      <c r="AB66" s="66"/>
      <c r="AC66" s="66"/>
      <c r="AD66" s="74"/>
      <c r="AE66" s="74"/>
      <c r="AF66" s="74"/>
    </row>
    <row r="67" spans="3:32">
      <c r="C67" s="201"/>
      <c r="D67" s="1665"/>
      <c r="E67" s="1665"/>
      <c r="F67" s="1665"/>
      <c r="G67" s="1665"/>
      <c r="H67" s="1665"/>
      <c r="I67" s="1665"/>
      <c r="AA67" s="66"/>
      <c r="AB67" s="66"/>
      <c r="AC67" s="66"/>
      <c r="AD67" s="74"/>
      <c r="AE67" s="74"/>
      <c r="AF67" s="74"/>
    </row>
    <row r="68" spans="3:32">
      <c r="C68" s="201"/>
      <c r="D68" s="1665"/>
      <c r="E68" s="1665"/>
      <c r="F68" s="1665"/>
      <c r="G68" s="1665"/>
      <c r="H68" s="1665"/>
      <c r="I68" s="1665"/>
    </row>
    <row r="69" spans="3:32">
      <c r="C69" s="201"/>
      <c r="D69" s="1665"/>
      <c r="E69" s="1665"/>
      <c r="F69" s="1665"/>
      <c r="G69" s="1665"/>
      <c r="H69" s="1665"/>
      <c r="I69" s="1665"/>
    </row>
  </sheetData>
  <sheetProtection formatCells="0" formatColumns="0" formatRows="0"/>
  <protectedRanges>
    <protectedRange sqref="C28:E28 C35:E35 C42:E43 C23:E23 C18:E18 AA28:AC28 AA35:AC35 AA42:AC43 AA23:AC23 AA18:AC18" name="範囲1_1_1_1"/>
  </protectedRanges>
  <dataConsolidate/>
  <mergeCells count="174">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 ref="A7:I7"/>
    <mergeCell ref="L7:N7"/>
    <mergeCell ref="Q7:R7"/>
    <mergeCell ref="S7:V7"/>
    <mergeCell ref="A8:B8"/>
    <mergeCell ref="D8:I10"/>
    <mergeCell ref="L8:N8"/>
    <mergeCell ref="Q8:R8"/>
    <mergeCell ref="S8:V8"/>
    <mergeCell ref="A9:B9"/>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3:B53"/>
    <mergeCell ref="D53:F53"/>
    <mergeCell ref="I53:J53"/>
    <mergeCell ref="L53:N53"/>
    <mergeCell ref="Q53:R53"/>
    <mergeCell ref="T53:V53"/>
    <mergeCell ref="Y54:Z54"/>
    <mergeCell ref="AB54:AD54"/>
    <mergeCell ref="AG54:AH54"/>
    <mergeCell ref="AJ54:AL54"/>
    <mergeCell ref="AM54:AN54"/>
    <mergeCell ref="AP54:AR54"/>
    <mergeCell ref="A54:B54"/>
    <mergeCell ref="D54:F54"/>
    <mergeCell ref="I54:J54"/>
    <mergeCell ref="L54:N54"/>
    <mergeCell ref="Q54:R54"/>
    <mergeCell ref="T54:V54"/>
    <mergeCell ref="Y55:Z55"/>
    <mergeCell ref="AB55:AD55"/>
    <mergeCell ref="AG55:AH55"/>
    <mergeCell ref="AJ55:AL55"/>
    <mergeCell ref="AM55:AN55"/>
    <mergeCell ref="AP55:AR55"/>
    <mergeCell ref="A55:B55"/>
    <mergeCell ref="D55:F55"/>
    <mergeCell ref="I55:J55"/>
    <mergeCell ref="L55:N55"/>
    <mergeCell ref="Q55:R55"/>
    <mergeCell ref="T55:V55"/>
    <mergeCell ref="Y56:Z56"/>
    <mergeCell ref="AB56:AD56"/>
    <mergeCell ref="AG56:AH56"/>
    <mergeCell ref="AJ56:AL56"/>
    <mergeCell ref="AM56:AN56"/>
    <mergeCell ref="AP56:AR56"/>
    <mergeCell ref="A56:B56"/>
    <mergeCell ref="D56:F56"/>
    <mergeCell ref="I56:J56"/>
    <mergeCell ref="L56:N56"/>
    <mergeCell ref="Q56:R56"/>
    <mergeCell ref="T56:V56"/>
    <mergeCell ref="Y57:Z57"/>
    <mergeCell ref="AB57:AD57"/>
    <mergeCell ref="AG57:AH57"/>
    <mergeCell ref="AJ57:AL57"/>
    <mergeCell ref="AM57:AN57"/>
    <mergeCell ref="AP57:AR57"/>
    <mergeCell ref="A57:B57"/>
    <mergeCell ref="D57:F57"/>
    <mergeCell ref="I57:J57"/>
    <mergeCell ref="L57:N57"/>
    <mergeCell ref="Q57:R57"/>
    <mergeCell ref="T57:V57"/>
    <mergeCell ref="Y58:Z58"/>
    <mergeCell ref="AB58:AD58"/>
    <mergeCell ref="AG58:AH58"/>
    <mergeCell ref="AJ58:AL58"/>
    <mergeCell ref="AM58:AN58"/>
    <mergeCell ref="AP58:AR58"/>
    <mergeCell ref="A58:B58"/>
    <mergeCell ref="D58:F58"/>
    <mergeCell ref="I58:J58"/>
    <mergeCell ref="L58:N58"/>
    <mergeCell ref="Q58:R58"/>
    <mergeCell ref="T58:V58"/>
    <mergeCell ref="D67:I67"/>
    <mergeCell ref="D68:I68"/>
    <mergeCell ref="D69:I69"/>
    <mergeCell ref="A60:B60"/>
    <mergeCell ref="D62:I62"/>
    <mergeCell ref="D63:I63"/>
    <mergeCell ref="D64:I64"/>
    <mergeCell ref="D65:I65"/>
    <mergeCell ref="D66:I66"/>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1" t="s">
        <v>591</v>
      </c>
      <c r="B1" s="1711"/>
      <c r="C1" s="1711"/>
      <c r="D1" s="1711"/>
      <c r="E1" s="5"/>
    </row>
    <row r="2" spans="1:8" s="7" customFormat="1" ht="18.75" customHeight="1"/>
    <row r="3" spans="1:8" s="7" customFormat="1" ht="28.5" customHeight="1">
      <c r="A3" s="24" t="s">
        <v>441</v>
      </c>
      <c r="B3" s="1603" t="str">
        <f>Data!$A$11</f>
        <v>育児等両立応援訓練（短時間訓練）（４箇月）</v>
      </c>
      <c r="C3" s="1603"/>
      <c r="D3" s="1603"/>
      <c r="E3" s="382"/>
      <c r="H3" s="582"/>
    </row>
    <row r="4" spans="1:8" s="7" customFormat="1" ht="28.5" customHeight="1">
      <c r="A4" s="24" t="s">
        <v>131</v>
      </c>
      <c r="B4" s="1604" t="str">
        <f>Data!$A$9</f>
        <v/>
      </c>
      <c r="C4" s="1604"/>
      <c r="D4" s="1604"/>
      <c r="E4" s="958"/>
      <c r="H4" s="582"/>
    </row>
    <row r="5" spans="1:8" s="7" customFormat="1" ht="28.5" customHeight="1">
      <c r="A5" s="24" t="s">
        <v>26</v>
      </c>
      <c r="B5" s="1604" t="str">
        <f>Data!$I$69</f>
        <v/>
      </c>
      <c r="C5" s="1604"/>
      <c r="D5" s="1604"/>
      <c r="E5" s="958"/>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2" t="s">
        <v>33</v>
      </c>
      <c r="B23" s="1713"/>
      <c r="C23" s="50">
        <f>SUM(C9:C22)</f>
        <v>0</v>
      </c>
      <c r="D23" s="14" t="str">
        <f>IF(VLOOKUP($B$3,祝日!$K$3:$S$25,2,FALSE)=6,"上限20,000円","上限15,000円")</f>
        <v>上限15,000円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0" t="s">
        <v>747</v>
      </c>
      <c r="B29" s="1710"/>
      <c r="C29" s="1710"/>
      <c r="D29" s="1710"/>
    </row>
    <row r="30" spans="1:4" s="9" customFormat="1">
      <c r="A30" s="1710"/>
      <c r="B30" s="1710"/>
      <c r="C30" s="1710"/>
      <c r="D30" s="1710"/>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4" t="s">
        <v>986</v>
      </c>
      <c r="B1" s="1714"/>
      <c r="C1" s="1714"/>
      <c r="D1" s="1714"/>
    </row>
    <row r="2" spans="1:8" ht="14.4">
      <c r="B2" s="202"/>
    </row>
    <row r="3" spans="1:8" ht="29.25" customHeight="1">
      <c r="B3" s="1722" t="s">
        <v>405</v>
      </c>
      <c r="C3" s="1722"/>
      <c r="D3" s="1604" t="str">
        <f>Data!$A$9</f>
        <v/>
      </c>
      <c r="E3" s="1604"/>
      <c r="F3" s="1604"/>
      <c r="G3" s="958"/>
    </row>
    <row r="4" spans="1:8" ht="29.25" customHeight="1" thickBot="1">
      <c r="B4" s="1722" t="s">
        <v>26</v>
      </c>
      <c r="C4" s="1722"/>
      <c r="D4" s="1604" t="str">
        <f>Data!$I$69</f>
        <v/>
      </c>
      <c r="E4" s="1604"/>
      <c r="F4" s="1604"/>
    </row>
    <row r="5" spans="1:8" ht="15" thickBot="1">
      <c r="B5" s="202"/>
      <c r="H5" s="572" t="s">
        <v>410</v>
      </c>
    </row>
    <row r="6" spans="1:8" ht="32.25" customHeight="1" thickTop="1" thickBot="1">
      <c r="B6" s="1497" t="s">
        <v>295</v>
      </c>
      <c r="C6" s="332" t="s">
        <v>296</v>
      </c>
      <c r="D6" s="331"/>
      <c r="E6" s="327" t="s">
        <v>371</v>
      </c>
      <c r="H6" s="348"/>
    </row>
    <row r="7" spans="1:8" ht="32.25" customHeight="1" thickTop="1" thickBot="1">
      <c r="B7" s="1715"/>
      <c r="C7" s="333" t="s">
        <v>297</v>
      </c>
      <c r="D7" s="331"/>
      <c r="E7" s="20" t="s">
        <v>371</v>
      </c>
      <c r="H7" s="573"/>
    </row>
    <row r="8" spans="1:8" ht="32.25" customHeight="1" thickTop="1" thickBot="1">
      <c r="B8" s="1715"/>
      <c r="C8" s="334" t="s">
        <v>298</v>
      </c>
      <c r="D8" s="203"/>
      <c r="E8" s="20"/>
      <c r="H8" s="573"/>
    </row>
    <row r="9" spans="1:8" ht="99.9" customHeight="1" thickTop="1" thickBot="1">
      <c r="B9" s="1716" t="s">
        <v>299</v>
      </c>
      <c r="C9" s="329" t="s">
        <v>304</v>
      </c>
      <c r="D9" s="313"/>
      <c r="E9" s="20"/>
      <c r="H9" s="573" t="s">
        <v>702</v>
      </c>
    </row>
    <row r="10" spans="1:8" ht="99.9" customHeight="1" thickTop="1" thickBot="1">
      <c r="B10" s="1717"/>
      <c r="C10" s="330" t="s">
        <v>305</v>
      </c>
      <c r="D10" s="313"/>
      <c r="E10" s="20"/>
      <c r="H10" s="573"/>
    </row>
    <row r="11" spans="1:8" ht="38.25" customHeight="1" thickTop="1" thickBot="1">
      <c r="B11" s="1716" t="s">
        <v>313</v>
      </c>
      <c r="C11" s="4" t="s">
        <v>300</v>
      </c>
      <c r="D11" s="155"/>
      <c r="E11" s="20" t="s">
        <v>371</v>
      </c>
      <c r="H11" s="573"/>
    </row>
    <row r="12" spans="1:8" ht="30.75" customHeight="1" thickTop="1" thickBot="1">
      <c r="B12" s="1717"/>
      <c r="C12" s="215" t="s">
        <v>301</v>
      </c>
      <c r="D12" s="204"/>
      <c r="E12" s="20"/>
      <c r="H12" s="573"/>
    </row>
    <row r="13" spans="1:8" ht="30.75" customHeight="1" thickTop="1" thickBot="1">
      <c r="B13" s="1716" t="s">
        <v>314</v>
      </c>
      <c r="C13" s="215" t="s">
        <v>1094</v>
      </c>
      <c r="D13" s="204"/>
      <c r="E13" s="20"/>
      <c r="H13" s="573"/>
    </row>
    <row r="14" spans="1:8" ht="66.75" customHeight="1" thickTop="1" thickBot="1">
      <c r="B14" s="1717"/>
      <c r="C14" s="214" t="s">
        <v>1095</v>
      </c>
      <c r="D14" s="314"/>
      <c r="E14" s="20"/>
      <c r="H14" s="573" t="s">
        <v>703</v>
      </c>
    </row>
    <row r="15" spans="1:8" ht="64.5" customHeight="1" thickTop="1" thickBot="1">
      <c r="B15" s="1720" t="s">
        <v>315</v>
      </c>
      <c r="C15" s="1721"/>
      <c r="D15" s="313"/>
      <c r="E15" s="20"/>
      <c r="H15" s="573"/>
    </row>
    <row r="16" spans="1:8" ht="145.94999999999999" customHeight="1" thickTop="1" thickBot="1">
      <c r="A16" s="2"/>
      <c r="B16" s="1718" t="s">
        <v>372</v>
      </c>
      <c r="C16" s="1719"/>
      <c r="D16" s="313"/>
      <c r="E16" s="328"/>
      <c r="H16" s="573"/>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1141</v>
      </c>
      <c r="G1" s="1260" t="str">
        <f>IF('４訓練の概要'!D13="有","託児","")</f>
        <v/>
      </c>
      <c r="H1" s="1260" t="str">
        <f>IF('４訓練の概要'!D12="有","中高年者","")</f>
        <v/>
      </c>
      <c r="I1" s="1260" t="str">
        <f>IF(Data!A15=24,"短時間","")</f>
        <v>短時間</v>
      </c>
    </row>
    <row r="2" spans="1:16" ht="17.100000000000001" customHeight="1" thickBot="1">
      <c r="A2" s="1204" t="s">
        <v>672</v>
      </c>
      <c r="B2" s="1729" t="s">
        <v>1067</v>
      </c>
      <c r="C2" s="1730"/>
      <c r="D2" s="1730"/>
      <c r="E2" s="1731"/>
      <c r="F2" s="1214" t="s">
        <v>1068</v>
      </c>
      <c r="G2" s="1202"/>
      <c r="H2" s="1202"/>
      <c r="I2" s="1215" t="str">
        <f>CONCATENATE(L3,"字≦",N3,"字")</f>
        <v>0字≦100字</v>
      </c>
      <c r="J2" s="1204" t="s">
        <v>14</v>
      </c>
      <c r="L2" t="s">
        <v>1082</v>
      </c>
    </row>
    <row r="3" spans="1:16" ht="68.099999999999994" customHeight="1" thickTop="1" thickBot="1">
      <c r="A3" s="1200"/>
      <c r="B3" s="1732">
        <f>'４訓練の概要'!D19</f>
        <v>0</v>
      </c>
      <c r="C3" s="1733"/>
      <c r="D3" s="1733"/>
      <c r="E3" s="1733"/>
      <c r="F3" s="1734"/>
      <c r="G3" s="1735"/>
      <c r="H3" s="1735"/>
      <c r="I3" s="1736"/>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34"/>
      <c r="B5" s="1735"/>
      <c r="C5" s="1735"/>
      <c r="D5" s="1735"/>
      <c r="E5" s="1735"/>
      <c r="F5" s="1735"/>
      <c r="G5" s="1735"/>
      <c r="H5" s="1735"/>
      <c r="I5" s="1735"/>
      <c r="J5" s="1736"/>
      <c r="L5">
        <f>LEN(A5)</f>
        <v>0</v>
      </c>
      <c r="M5" t="s">
        <v>1083</v>
      </c>
      <c r="N5">
        <v>190</v>
      </c>
    </row>
    <row r="6" spans="1:16" ht="17.100000000000001" customHeight="1" thickTop="1">
      <c r="A6" s="1737" t="s">
        <v>1070</v>
      </c>
      <c r="B6" s="1738"/>
      <c r="C6" s="1738"/>
      <c r="D6" s="1738"/>
      <c r="E6" s="1738"/>
      <c r="F6" s="1738"/>
      <c r="G6" s="1738"/>
      <c r="H6" s="1738"/>
      <c r="I6" s="1738"/>
      <c r="J6" s="1739"/>
    </row>
    <row r="7" spans="1:16" ht="45" customHeight="1">
      <c r="A7" s="1740">
        <f>'４訓練の概要'!D36</f>
        <v>0</v>
      </c>
      <c r="B7" s="1741"/>
      <c r="C7" s="1741"/>
      <c r="D7" s="1741"/>
      <c r="E7" s="1741"/>
      <c r="F7" s="1741"/>
      <c r="G7" s="1741"/>
      <c r="H7" s="1741"/>
      <c r="I7" s="1741"/>
      <c r="J7" s="1742"/>
    </row>
    <row r="8" spans="1:16" ht="17.100000000000001" customHeight="1">
      <c r="A8" s="1737" t="s">
        <v>1071</v>
      </c>
      <c r="B8" s="1738"/>
      <c r="C8" s="1738"/>
      <c r="D8" s="1738"/>
      <c r="E8" s="1738"/>
      <c r="F8" s="1738"/>
      <c r="G8" s="1738"/>
      <c r="H8" s="1738"/>
      <c r="I8" s="1738"/>
      <c r="J8" s="1739"/>
      <c r="P8" s="8"/>
    </row>
    <row r="9" spans="1:16" ht="18" customHeight="1">
      <c r="A9" s="1743">
        <f>'４訓練の概要'!D34</f>
        <v>0</v>
      </c>
      <c r="B9" s="1744"/>
      <c r="C9" s="1744"/>
      <c r="D9" s="1744"/>
      <c r="E9" s="1744"/>
      <c r="F9" s="1744"/>
      <c r="G9" s="1744"/>
      <c r="H9" s="1744"/>
      <c r="I9" s="1744"/>
      <c r="J9" s="1745"/>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34"/>
      <c r="B11" s="1735"/>
      <c r="C11" s="1735"/>
      <c r="D11" s="1735"/>
      <c r="E11" s="1735"/>
      <c r="F11" s="1735"/>
      <c r="G11" s="1735"/>
      <c r="H11" s="1735"/>
      <c r="I11" s="1735"/>
      <c r="J11" s="1736"/>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34"/>
      <c r="B13" s="1735"/>
      <c r="C13" s="1735"/>
      <c r="D13" s="1735"/>
      <c r="E13" s="1735"/>
      <c r="F13" s="1735"/>
      <c r="G13" s="1735"/>
      <c r="H13" s="1735"/>
      <c r="I13" s="1735"/>
      <c r="J13" s="1736"/>
      <c r="L13">
        <f>LEN(A13)</f>
        <v>0</v>
      </c>
      <c r="M13" t="s">
        <v>1083</v>
      </c>
      <c r="N13">
        <v>95</v>
      </c>
    </row>
    <row r="14" spans="1:16" ht="17.100000000000001" customHeight="1" thickTop="1">
      <c r="A14" s="1209" t="s">
        <v>1075</v>
      </c>
      <c r="B14" s="1208"/>
      <c r="C14" s="1208"/>
      <c r="D14" s="1208" t="str">
        <f>IF('６カリキュラム'!D13=0,"","オンライン訓練は約")</f>
        <v/>
      </c>
      <c r="E14" s="1208"/>
      <c r="F14" s="1208" t="str">
        <f>IF('６カリキュラム'!D13=0,"",'６カリキュラム'!D13&amp;"時間予定")</f>
        <v/>
      </c>
      <c r="G14" s="1208"/>
      <c r="H14" s="1208"/>
      <c r="I14" s="1208"/>
      <c r="J14" s="1210"/>
    </row>
    <row r="15" spans="1:16" ht="24.75" customHeight="1" thickBot="1">
      <c r="A15" s="1211" t="s">
        <v>1074</v>
      </c>
      <c r="B15" s="1746" t="s">
        <v>215</v>
      </c>
      <c r="C15" s="1746"/>
      <c r="D15" s="1746"/>
      <c r="E15" s="1746"/>
      <c r="F15" s="1746"/>
      <c r="G15" s="1074" t="s">
        <v>23</v>
      </c>
      <c r="H15" s="1212">
        <f>'６カリキュラム'!D8</f>
        <v>0</v>
      </c>
      <c r="I15" s="1212" t="s">
        <v>216</v>
      </c>
      <c r="J15" s="1213">
        <f>'６カリキュラム'!D9</f>
        <v>0</v>
      </c>
      <c r="K15" s="1201"/>
      <c r="L15" s="1201"/>
    </row>
    <row r="16" spans="1:16" ht="21.9" customHeight="1" thickTop="1">
      <c r="A16" s="1206" t="s">
        <v>53</v>
      </c>
      <c r="B16" s="1723"/>
      <c r="C16" s="1724"/>
      <c r="D16" s="1724"/>
      <c r="E16" s="1724"/>
      <c r="F16" s="1724"/>
      <c r="G16" s="1724"/>
      <c r="H16" s="1724"/>
      <c r="I16" s="1724"/>
      <c r="J16" s="1725"/>
      <c r="L16" t="s">
        <v>1087</v>
      </c>
    </row>
    <row r="17" spans="1:14" ht="21.9" customHeight="1" thickBot="1">
      <c r="A17" s="1205">
        <f>'６カリキュラム'!D16</f>
        <v>0</v>
      </c>
      <c r="B17" s="1726"/>
      <c r="C17" s="1727"/>
      <c r="D17" s="1727"/>
      <c r="E17" s="1727"/>
      <c r="F17" s="1727"/>
      <c r="G17" s="1727"/>
      <c r="H17" s="1727"/>
      <c r="I17" s="1727"/>
      <c r="J17" s="1728"/>
      <c r="L17">
        <f>LEN(B16)</f>
        <v>0</v>
      </c>
      <c r="M17" t="s">
        <v>1083</v>
      </c>
      <c r="N17">
        <v>130</v>
      </c>
    </row>
    <row r="18" spans="1:14" ht="21.9" customHeight="1" thickTop="1">
      <c r="A18" s="1206" t="s">
        <v>54</v>
      </c>
      <c r="B18" s="1723"/>
      <c r="C18" s="1747"/>
      <c r="D18" s="1747"/>
      <c r="E18" s="1747"/>
      <c r="F18" s="1747"/>
      <c r="G18" s="1747"/>
      <c r="H18" s="1747"/>
      <c r="I18" s="1747"/>
      <c r="J18" s="1748"/>
      <c r="L18" t="s">
        <v>1088</v>
      </c>
    </row>
    <row r="19" spans="1:14" ht="21.9" customHeight="1" thickBot="1">
      <c r="A19" s="1205">
        <f>'６カリキュラム'!D17</f>
        <v>0</v>
      </c>
      <c r="B19" s="1749"/>
      <c r="C19" s="1750"/>
      <c r="D19" s="1750"/>
      <c r="E19" s="1750"/>
      <c r="F19" s="1750"/>
      <c r="G19" s="1750"/>
      <c r="H19" s="1750"/>
      <c r="I19" s="1750"/>
      <c r="J19" s="1751"/>
      <c r="L19">
        <f>LEN(B18)</f>
        <v>0</v>
      </c>
      <c r="M19" t="s">
        <v>1083</v>
      </c>
      <c r="N19">
        <v>130</v>
      </c>
    </row>
    <row r="20" spans="1:14" ht="30" customHeight="1" thickTop="1" thickBot="1">
      <c r="A20" s="1206" t="s">
        <v>57</v>
      </c>
      <c r="B20" s="1734"/>
      <c r="C20" s="1735"/>
      <c r="D20" s="1735"/>
      <c r="E20" s="1735"/>
      <c r="F20" s="1735"/>
      <c r="G20" s="1735"/>
      <c r="H20" s="1735"/>
      <c r="I20" s="1735"/>
      <c r="J20" s="1736"/>
      <c r="L20" t="s">
        <v>1089</v>
      </c>
    </row>
    <row r="21" spans="1:14" ht="20.100000000000001" customHeight="1" thickTop="1">
      <c r="A21" s="1203">
        <f>'６カリキュラム'!D18</f>
        <v>0</v>
      </c>
      <c r="B21" s="1752" t="str">
        <f>CONCATENATE("・ジョブ・カードを活用したキャリアコンサルティング（",'６カリキュラム'!E48,")")</f>
        <v>・ジョブ・カードを活用したキャリアコンサルティング（)</v>
      </c>
      <c r="C21" s="1753"/>
      <c r="D21" s="1753"/>
      <c r="E21" s="1753"/>
      <c r="F21" s="1753"/>
      <c r="G21" s="1753"/>
      <c r="H21" s="1753"/>
      <c r="I21" s="1753"/>
      <c r="J21" s="1754"/>
      <c r="L21">
        <f>LEN(B20)</f>
        <v>0</v>
      </c>
      <c r="M21" t="s">
        <v>1083</v>
      </c>
      <c r="N21">
        <v>85</v>
      </c>
    </row>
    <row r="22" spans="1:14" ht="20.100000000000001" customHeight="1">
      <c r="A22" s="1208" t="s">
        <v>1090</v>
      </c>
      <c r="B22" s="1208"/>
      <c r="C22" s="1208"/>
      <c r="D22" s="1772" t="s">
        <v>1091</v>
      </c>
      <c r="E22" s="1772"/>
      <c r="F22" s="1217" t="str">
        <f>CONCATENATE(IF('１２オンライン環境等'!D6="可","PC",""),IF(AND('１２オンライン環境等'!D6="可",'１２オンライン環境等'!D7="可"),"、",""),'１２オンライン環境等'!D8)</f>
        <v/>
      </c>
      <c r="G22" s="1217"/>
      <c r="H22" s="1217"/>
      <c r="I22" s="1217"/>
      <c r="J22" s="1217"/>
    </row>
    <row r="23" spans="1:14" ht="42" customHeight="1">
      <c r="A23" s="1758" t="s">
        <v>304</v>
      </c>
      <c r="B23" s="1759"/>
      <c r="C23" s="1767">
        <f>'１２オンライン環境等'!D9</f>
        <v>0</v>
      </c>
      <c r="D23" s="1768"/>
      <c r="E23" s="1768"/>
      <c r="F23" s="1768"/>
      <c r="G23" s="1768"/>
      <c r="H23" s="1768"/>
      <c r="I23" s="1768"/>
      <c r="J23" s="1769"/>
    </row>
    <row r="24" spans="1:14" ht="42" customHeight="1">
      <c r="A24" s="1758" t="s">
        <v>305</v>
      </c>
      <c r="B24" s="1759"/>
      <c r="C24" s="1767">
        <f>'１２オンライン環境等'!D10</f>
        <v>0</v>
      </c>
      <c r="D24" s="1768"/>
      <c r="E24" s="1768"/>
      <c r="F24" s="1768"/>
      <c r="G24" s="1768"/>
      <c r="H24" s="1768"/>
      <c r="I24" s="1768"/>
      <c r="J24" s="1769"/>
    </row>
    <row r="25" spans="1:14" ht="18" customHeight="1">
      <c r="A25" s="1760" t="s">
        <v>1093</v>
      </c>
      <c r="B25" s="1761"/>
      <c r="C25" s="1767">
        <f>'１２オンライン環境等'!D13</f>
        <v>0</v>
      </c>
      <c r="D25" s="1768"/>
      <c r="E25" s="1768"/>
      <c r="F25" s="1768"/>
      <c r="G25" s="1768"/>
      <c r="H25" s="1768"/>
      <c r="I25" s="1768"/>
      <c r="J25" s="1769"/>
    </row>
    <row r="26" spans="1:14" ht="20.100000000000001" customHeight="1">
      <c r="A26" s="1762" t="s">
        <v>1092</v>
      </c>
      <c r="B26" s="1763"/>
      <c r="C26" s="1764">
        <f>'１２オンライン環境等'!D11</f>
        <v>0</v>
      </c>
      <c r="D26" s="1765"/>
      <c r="E26" s="1765"/>
      <c r="F26" s="1765"/>
      <c r="G26" s="1765"/>
      <c r="H26" s="1765"/>
      <c r="I26" s="1765"/>
      <c r="J26" s="1766"/>
    </row>
    <row r="27" spans="1:14" ht="17.100000000000001" customHeight="1" thickBot="1">
      <c r="A27" s="1755" t="s">
        <v>1080</v>
      </c>
      <c r="B27" s="1756"/>
      <c r="C27" s="1756"/>
      <c r="D27" s="1756"/>
      <c r="E27" s="1757"/>
      <c r="F27" s="1755" t="s">
        <v>1081</v>
      </c>
      <c r="G27" s="1756"/>
      <c r="H27" s="1756"/>
      <c r="I27" s="1756"/>
      <c r="J27" s="1757"/>
    </row>
    <row r="28" spans="1:14" ht="30" customHeight="1" thickTop="1">
      <c r="A28" s="1792">
        <f>'３訓練実施施設の概要'!D6</f>
        <v>0</v>
      </c>
      <c r="B28" s="1793"/>
      <c r="C28" s="1793"/>
      <c r="D28" s="1793"/>
      <c r="E28" s="1794"/>
      <c r="F28" s="1795"/>
      <c r="G28" s="1796"/>
      <c r="H28" s="1796"/>
      <c r="I28" s="1796"/>
      <c r="J28" s="1797"/>
    </row>
    <row r="29" spans="1:14" ht="18" customHeight="1">
      <c r="A29" s="1743" t="str">
        <f>"　〒"&amp;'３訓練実施施設の概要'!D7</f>
        <v>　〒</v>
      </c>
      <c r="B29" s="1744"/>
      <c r="C29" s="1744"/>
      <c r="D29" s="1744"/>
      <c r="E29" s="1745"/>
      <c r="F29" s="1798"/>
      <c r="G29" s="1799"/>
      <c r="H29" s="1799"/>
      <c r="I29" s="1799"/>
      <c r="J29" s="1800"/>
    </row>
    <row r="30" spans="1:14" ht="30" customHeight="1" thickBot="1">
      <c r="A30" s="1804" t="str">
        <f>"　"&amp;'３訓練実施施設の概要'!D8</f>
        <v>　</v>
      </c>
      <c r="B30" s="1805"/>
      <c r="C30" s="1805"/>
      <c r="D30" s="1805"/>
      <c r="E30" s="1806"/>
      <c r="F30" s="1801"/>
      <c r="G30" s="1802"/>
      <c r="H30" s="1802"/>
      <c r="I30" s="1802"/>
      <c r="J30" s="1803"/>
    </row>
    <row r="31" spans="1:14" ht="18" customHeight="1" thickTop="1" thickBot="1">
      <c r="A31" s="1743" t="str">
        <f>"　TEL："&amp;'３訓練実施施設の概要'!D9</f>
        <v>　TEL：</v>
      </c>
      <c r="B31" s="1744"/>
      <c r="C31" s="1744"/>
      <c r="D31" s="1744"/>
      <c r="E31" s="1745"/>
      <c r="F31" s="1773" t="s">
        <v>1076</v>
      </c>
      <c r="G31" s="1774"/>
      <c r="H31" s="1774"/>
      <c r="I31" s="1774"/>
      <c r="J31" s="1775"/>
    </row>
    <row r="32" spans="1:14" ht="17.100000000000001" customHeight="1" thickTop="1" thickBot="1">
      <c r="A32" s="1737" t="s">
        <v>1077</v>
      </c>
      <c r="B32" s="1738"/>
      <c r="C32" s="1780" t="s">
        <v>335</v>
      </c>
      <c r="D32" s="1781"/>
      <c r="E32" s="1782"/>
      <c r="F32" s="1776"/>
      <c r="G32" s="1774"/>
      <c r="H32" s="1774"/>
      <c r="I32" s="1774"/>
      <c r="J32" s="1775"/>
    </row>
    <row r="33" spans="1:10" ht="54.9" customHeight="1" thickTop="1" thickBot="1">
      <c r="A33" s="1783" t="s">
        <v>1079</v>
      </c>
      <c r="B33" s="1784"/>
      <c r="C33" s="1784"/>
      <c r="D33" s="1784"/>
      <c r="E33" s="1785"/>
      <c r="F33" s="1774"/>
      <c r="G33" s="1774"/>
      <c r="H33" s="1774"/>
      <c r="I33" s="1774"/>
      <c r="J33" s="1775"/>
    </row>
    <row r="34" spans="1:10" ht="17.100000000000001" customHeight="1" thickTop="1">
      <c r="A34" s="1795"/>
      <c r="B34" s="1807"/>
      <c r="C34" s="1807"/>
      <c r="D34" s="1807"/>
      <c r="E34" s="1808"/>
      <c r="F34" s="1774"/>
      <c r="G34" s="1774"/>
      <c r="H34" s="1774"/>
      <c r="I34" s="1774"/>
      <c r="J34" s="1775"/>
    </row>
    <row r="35" spans="1:10" ht="30" customHeight="1" thickBot="1">
      <c r="A35" s="1809"/>
      <c r="B35" s="1810"/>
      <c r="C35" s="1810"/>
      <c r="D35" s="1810"/>
      <c r="E35" s="1811"/>
      <c r="F35" s="1774"/>
      <c r="G35" s="1774"/>
      <c r="H35" s="1774"/>
      <c r="I35" s="1774"/>
      <c r="J35" s="1775"/>
    </row>
    <row r="36" spans="1:10" ht="18" customHeight="1" thickTop="1">
      <c r="A36" s="1786" t="s">
        <v>1078</v>
      </c>
      <c r="B36" s="1788" t="str">
        <f>"教科書代　"&amp;IF(ROUNDUP('４訓練の概要'!D22,-2)='４訓練の概要'!D22,,"約")&amp;ROUNDUP('４訓練の概要'!D22,-2)&amp;"円"</f>
        <v>教科書代　0円</v>
      </c>
      <c r="C36" s="1788"/>
      <c r="D36" s="1788"/>
      <c r="E36" s="1789"/>
      <c r="F36" s="1776"/>
      <c r="G36" s="1774"/>
      <c r="H36" s="1774"/>
      <c r="I36" s="1774"/>
      <c r="J36" s="1775"/>
    </row>
    <row r="37" spans="1:10" ht="18" customHeight="1">
      <c r="A37" s="1786"/>
      <c r="B37" s="1790" t="str">
        <f>"その他　"&amp;IF(ROUNDUP('４訓練の概要'!D23,-2)='４訓練の概要'!D23,,"約")&amp;ROUNDUP('４訓練の概要'!D23,-2)&amp;"円"</f>
        <v>その他　0円</v>
      </c>
      <c r="C37" s="1790"/>
      <c r="D37" s="1790"/>
      <c r="E37" s="1791"/>
      <c r="F37" s="1776"/>
      <c r="G37" s="1774"/>
      <c r="H37" s="1774"/>
      <c r="I37" s="1774"/>
      <c r="J37" s="1775"/>
    </row>
    <row r="38" spans="1:10" ht="18" customHeight="1">
      <c r="A38" s="1787"/>
      <c r="B38" s="1770">
        <f>'４訓練の概要'!D24</f>
        <v>0</v>
      </c>
      <c r="C38" s="1770"/>
      <c r="D38" s="1770"/>
      <c r="E38" s="1771"/>
      <c r="F38" s="1777"/>
      <c r="G38" s="1778"/>
      <c r="H38" s="1778"/>
      <c r="I38" s="1778"/>
      <c r="J38" s="1779"/>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 ref="B18:J19"/>
    <mergeCell ref="B20:J20"/>
    <mergeCell ref="B21:J21"/>
    <mergeCell ref="A27:E27"/>
    <mergeCell ref="F27:J27"/>
    <mergeCell ref="A24:B24"/>
    <mergeCell ref="A25:B25"/>
    <mergeCell ref="A26:B26"/>
    <mergeCell ref="C26:J26"/>
    <mergeCell ref="C25:J25"/>
    <mergeCell ref="C24:J24"/>
    <mergeCell ref="C23:J23"/>
    <mergeCell ref="B16:J17"/>
    <mergeCell ref="B2:E2"/>
    <mergeCell ref="B3:E3"/>
    <mergeCell ref="F3:I3"/>
    <mergeCell ref="A5:J5"/>
    <mergeCell ref="A6:J6"/>
    <mergeCell ref="A7:J7"/>
    <mergeCell ref="A8:J8"/>
    <mergeCell ref="A9:J9"/>
    <mergeCell ref="A11:J11"/>
    <mergeCell ref="A13:J13"/>
    <mergeCell ref="B15:F15"/>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AA32" sqref="AA32"/>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1066</v>
      </c>
      <c r="G1" s="1260" t="str">
        <f>IF('４訓練の概要'!D13="有","託児","")</f>
        <v/>
      </c>
    </row>
    <row r="2" spans="1:16" ht="17.100000000000001" customHeight="1" thickBot="1">
      <c r="A2" s="1204" t="s">
        <v>672</v>
      </c>
      <c r="B2" s="1729" t="s">
        <v>1067</v>
      </c>
      <c r="C2" s="1730"/>
      <c r="D2" s="1730"/>
      <c r="E2" s="1731"/>
      <c r="F2" s="1214" t="s">
        <v>1068</v>
      </c>
      <c r="G2" s="1202"/>
      <c r="H2" s="1202"/>
      <c r="I2" s="1215" t="str">
        <f>CONCATENATE(L3,"字≦",N3,"字")</f>
        <v>0字≦100字</v>
      </c>
      <c r="J2" s="1204" t="s">
        <v>14</v>
      </c>
      <c r="L2" t="s">
        <v>1082</v>
      </c>
    </row>
    <row r="3" spans="1:16" ht="68.099999999999994" customHeight="1" thickTop="1" thickBot="1">
      <c r="A3" s="1200"/>
      <c r="B3" s="1732">
        <f>'４訓練の概要'!D19</f>
        <v>0</v>
      </c>
      <c r="C3" s="1733"/>
      <c r="D3" s="1733"/>
      <c r="E3" s="1733"/>
      <c r="F3" s="1734"/>
      <c r="G3" s="1735"/>
      <c r="H3" s="1735"/>
      <c r="I3" s="1736"/>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34"/>
      <c r="B5" s="1735"/>
      <c r="C5" s="1735"/>
      <c r="D5" s="1735"/>
      <c r="E5" s="1735"/>
      <c r="F5" s="1735"/>
      <c r="G5" s="1735"/>
      <c r="H5" s="1735"/>
      <c r="I5" s="1735"/>
      <c r="J5" s="1736"/>
      <c r="L5">
        <f>LEN(A5)</f>
        <v>0</v>
      </c>
      <c r="M5" t="s">
        <v>1083</v>
      </c>
      <c r="N5">
        <v>190</v>
      </c>
    </row>
    <row r="6" spans="1:16" ht="17.100000000000001" customHeight="1" thickTop="1">
      <c r="A6" s="1737" t="s">
        <v>1070</v>
      </c>
      <c r="B6" s="1738"/>
      <c r="C6" s="1738"/>
      <c r="D6" s="1738"/>
      <c r="E6" s="1738"/>
      <c r="F6" s="1738"/>
      <c r="G6" s="1738"/>
      <c r="H6" s="1738"/>
      <c r="I6" s="1738"/>
      <c r="J6" s="1739"/>
    </row>
    <row r="7" spans="1:16" ht="45" customHeight="1">
      <c r="A7" s="1740">
        <f>'４訓練の概要'!D36</f>
        <v>0</v>
      </c>
      <c r="B7" s="1741"/>
      <c r="C7" s="1741"/>
      <c r="D7" s="1741"/>
      <c r="E7" s="1741"/>
      <c r="F7" s="1741"/>
      <c r="G7" s="1741"/>
      <c r="H7" s="1741"/>
      <c r="I7" s="1741"/>
      <c r="J7" s="1742"/>
    </row>
    <row r="8" spans="1:16" ht="17.100000000000001" customHeight="1">
      <c r="A8" s="1737" t="s">
        <v>1071</v>
      </c>
      <c r="B8" s="1738"/>
      <c r="C8" s="1738"/>
      <c r="D8" s="1738"/>
      <c r="E8" s="1738"/>
      <c r="F8" s="1738"/>
      <c r="G8" s="1738"/>
      <c r="H8" s="1738"/>
      <c r="I8" s="1738"/>
      <c r="J8" s="1739"/>
      <c r="P8" s="8"/>
    </row>
    <row r="9" spans="1:16" ht="18" customHeight="1">
      <c r="A9" s="1743">
        <f>'４訓練の概要'!D34</f>
        <v>0</v>
      </c>
      <c r="B9" s="1744"/>
      <c r="C9" s="1744"/>
      <c r="D9" s="1744"/>
      <c r="E9" s="1744"/>
      <c r="F9" s="1744"/>
      <c r="G9" s="1744"/>
      <c r="H9" s="1744"/>
      <c r="I9" s="1744"/>
      <c r="J9" s="1745"/>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34"/>
      <c r="B11" s="1735"/>
      <c r="C11" s="1735"/>
      <c r="D11" s="1735"/>
      <c r="E11" s="1735"/>
      <c r="F11" s="1735"/>
      <c r="G11" s="1735"/>
      <c r="H11" s="1735"/>
      <c r="I11" s="1735"/>
      <c r="J11" s="1736"/>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34"/>
      <c r="B13" s="1735"/>
      <c r="C13" s="1735"/>
      <c r="D13" s="1735"/>
      <c r="E13" s="1735"/>
      <c r="F13" s="1735"/>
      <c r="G13" s="1735"/>
      <c r="H13" s="1735"/>
      <c r="I13" s="1735"/>
      <c r="J13" s="1736"/>
      <c r="L13">
        <f>LEN(A13)</f>
        <v>0</v>
      </c>
      <c r="M13" t="s">
        <v>1083</v>
      </c>
      <c r="N13">
        <v>95</v>
      </c>
    </row>
    <row r="14" spans="1:16" ht="18" customHeight="1" thickTop="1">
      <c r="A14" s="1209" t="s">
        <v>1075</v>
      </c>
      <c r="B14" s="1208"/>
      <c r="C14" s="1208"/>
      <c r="D14" s="1208" t="s">
        <v>1074</v>
      </c>
      <c r="E14" s="1208"/>
      <c r="F14" s="1220" t="s">
        <v>215</v>
      </c>
      <c r="G14" s="1208"/>
      <c r="H14" s="1208"/>
      <c r="I14" s="1208"/>
      <c r="J14" s="1210"/>
    </row>
    <row r="15" spans="1:16" ht="24.75" customHeight="1" thickBot="1">
      <c r="A15" s="1822" t="s">
        <v>1097</v>
      </c>
      <c r="B15" s="1746"/>
      <c r="C15" s="1221">
        <f>'６カリキュラム(デュアル)'!D8</f>
        <v>0</v>
      </c>
      <c r="D15" s="1212" t="s">
        <v>216</v>
      </c>
      <c r="E15" s="1221">
        <f>'６カリキュラム(デュアル)'!D9</f>
        <v>0</v>
      </c>
      <c r="F15" s="1821" t="s">
        <v>1098</v>
      </c>
      <c r="G15" s="1821"/>
      <c r="H15" s="1221">
        <f>'６カリキュラム(デュアル)'!D12</f>
        <v>0</v>
      </c>
      <c r="I15" s="1212" t="s">
        <v>216</v>
      </c>
      <c r="J15" s="1221">
        <f>'６カリキュラム(デュアル)'!D13</f>
        <v>0</v>
      </c>
      <c r="K15" s="1201"/>
      <c r="L15" s="1201"/>
    </row>
    <row r="16" spans="1:16" ht="21.9" customHeight="1" thickTop="1">
      <c r="A16" s="1206" t="s">
        <v>53</v>
      </c>
      <c r="B16" s="1723"/>
      <c r="C16" s="1724"/>
      <c r="D16" s="1724"/>
      <c r="E16" s="1724"/>
      <c r="F16" s="1724"/>
      <c r="G16" s="1724"/>
      <c r="H16" s="1724"/>
      <c r="I16" s="1724"/>
      <c r="J16" s="1725"/>
      <c r="L16" t="s">
        <v>1087</v>
      </c>
    </row>
    <row r="17" spans="1:14" ht="21.9" customHeight="1" thickBot="1">
      <c r="A17" s="1205">
        <f>'６カリキュラム(デュアル)'!D20</f>
        <v>0</v>
      </c>
      <c r="B17" s="1726"/>
      <c r="C17" s="1727"/>
      <c r="D17" s="1727"/>
      <c r="E17" s="1727"/>
      <c r="F17" s="1727"/>
      <c r="G17" s="1727"/>
      <c r="H17" s="1727"/>
      <c r="I17" s="1727"/>
      <c r="J17" s="1728"/>
      <c r="L17">
        <f>LEN(B16)</f>
        <v>0</v>
      </c>
      <c r="M17" t="s">
        <v>1083</v>
      </c>
      <c r="N17">
        <v>130</v>
      </c>
    </row>
    <row r="18" spans="1:14" ht="21.9" customHeight="1" thickTop="1">
      <c r="A18" s="1218" t="s">
        <v>485</v>
      </c>
      <c r="B18" s="1723"/>
      <c r="C18" s="1747"/>
      <c r="D18" s="1747"/>
      <c r="E18" s="1747"/>
      <c r="F18" s="1747"/>
      <c r="G18" s="1747"/>
      <c r="H18" s="1747"/>
      <c r="I18" s="1747"/>
      <c r="J18" s="1748"/>
      <c r="L18" t="s">
        <v>1088</v>
      </c>
    </row>
    <row r="19" spans="1:14" ht="21.9" customHeight="1" thickBot="1">
      <c r="A19" s="1205">
        <f>'６カリキュラム(デュアル)'!D22</f>
        <v>0</v>
      </c>
      <c r="B19" s="1749"/>
      <c r="C19" s="1750"/>
      <c r="D19" s="1750"/>
      <c r="E19" s="1750"/>
      <c r="F19" s="1750"/>
      <c r="G19" s="1750"/>
      <c r="H19" s="1750"/>
      <c r="I19" s="1750"/>
      <c r="J19" s="1751"/>
      <c r="L19">
        <f>LEN(B18)</f>
        <v>0</v>
      </c>
      <c r="M19" t="s">
        <v>1083</v>
      </c>
      <c r="N19">
        <v>130</v>
      </c>
    </row>
    <row r="20" spans="1:14" ht="21.9" customHeight="1" thickTop="1">
      <c r="A20" s="1206" t="s">
        <v>54</v>
      </c>
      <c r="B20" s="1723"/>
      <c r="C20" s="1747"/>
      <c r="D20" s="1747"/>
      <c r="E20" s="1747"/>
      <c r="F20" s="1747"/>
      <c r="G20" s="1747"/>
      <c r="H20" s="1747"/>
      <c r="I20" s="1747"/>
      <c r="J20" s="1748"/>
      <c r="L20" t="s">
        <v>1088</v>
      </c>
    </row>
    <row r="21" spans="1:14" ht="21.9" customHeight="1" thickBot="1">
      <c r="A21" s="1205">
        <f>'６カリキュラム(デュアル)'!D21</f>
        <v>0</v>
      </c>
      <c r="B21" s="1749"/>
      <c r="C21" s="1750"/>
      <c r="D21" s="1750"/>
      <c r="E21" s="1750"/>
      <c r="F21" s="1750"/>
      <c r="G21" s="1750"/>
      <c r="H21" s="1750"/>
      <c r="I21" s="1750"/>
      <c r="J21" s="1751"/>
      <c r="L21">
        <f>LEN(B20)</f>
        <v>0</v>
      </c>
      <c r="M21" t="s">
        <v>1083</v>
      </c>
      <c r="N21">
        <v>130</v>
      </c>
    </row>
    <row r="22" spans="1:14" ht="21.9" customHeight="1" thickTop="1">
      <c r="A22" s="1206" t="s">
        <v>1096</v>
      </c>
      <c r="B22" s="1812"/>
      <c r="C22" s="1813"/>
      <c r="D22" s="1813"/>
      <c r="E22" s="1813"/>
      <c r="F22" s="1813"/>
      <c r="G22" s="1813"/>
      <c r="H22" s="1813"/>
      <c r="I22" s="1813"/>
      <c r="J22" s="1814"/>
      <c r="L22" t="s">
        <v>1088</v>
      </c>
    </row>
    <row r="23" spans="1:14" ht="21.9" customHeight="1">
      <c r="A23" s="1219">
        <f>'６カリキュラム(デュアル)'!D23</f>
        <v>0</v>
      </c>
      <c r="B23" s="1815"/>
      <c r="C23" s="1816"/>
      <c r="D23" s="1816"/>
      <c r="E23" s="1816"/>
      <c r="F23" s="1816"/>
      <c r="G23" s="1816"/>
      <c r="H23" s="1816"/>
      <c r="I23" s="1816"/>
      <c r="J23" s="1817"/>
    </row>
    <row r="24" spans="1:14" ht="21.9" customHeight="1" thickBot="1">
      <c r="A24" s="1205" t="s">
        <v>583</v>
      </c>
      <c r="B24" s="1818"/>
      <c r="C24" s="1819"/>
      <c r="D24" s="1819"/>
      <c r="E24" s="1819"/>
      <c r="F24" s="1819"/>
      <c r="G24" s="1819"/>
      <c r="H24" s="1819"/>
      <c r="I24" s="1819"/>
      <c r="J24" s="1820"/>
      <c r="L24">
        <f>LEN(B22)</f>
        <v>0</v>
      </c>
      <c r="M24" t="s">
        <v>1083</v>
      </c>
      <c r="N24">
        <v>130</v>
      </c>
    </row>
    <row r="25" spans="1:14" ht="30" customHeight="1" thickTop="1" thickBot="1">
      <c r="A25" s="1206" t="s">
        <v>57</v>
      </c>
      <c r="B25" s="1734"/>
      <c r="C25" s="1735"/>
      <c r="D25" s="1735"/>
      <c r="E25" s="1735"/>
      <c r="F25" s="1735"/>
      <c r="G25" s="1735"/>
      <c r="H25" s="1735"/>
      <c r="I25" s="1735"/>
      <c r="J25" s="1736"/>
      <c r="L25" t="s">
        <v>1089</v>
      </c>
    </row>
    <row r="26" spans="1:14" ht="20.100000000000001" customHeight="1" thickTop="1">
      <c r="A26" s="1203">
        <f>'６カリキュラム(デュアル)'!D24</f>
        <v>0</v>
      </c>
      <c r="B26" s="1752" t="str">
        <f>CONCATENATE("・ジョブ・カードを活用したキャリアコンサルティング（",'６カリキュラム(デュアル)'!E78,")")</f>
        <v>・ジョブ・カードを活用したキャリアコンサルティング（)</v>
      </c>
      <c r="C26" s="1753"/>
      <c r="D26" s="1753"/>
      <c r="E26" s="1753"/>
      <c r="F26" s="1753"/>
      <c r="G26" s="1753"/>
      <c r="H26" s="1753"/>
      <c r="I26" s="1753"/>
      <c r="J26" s="1754"/>
      <c r="L26">
        <f>LEN(B25)</f>
        <v>0</v>
      </c>
      <c r="M26" t="s">
        <v>1083</v>
      </c>
      <c r="N26">
        <v>85</v>
      </c>
    </row>
    <row r="27" spans="1:14" ht="17.100000000000001" customHeight="1" thickBot="1">
      <c r="A27" s="1755" t="s">
        <v>1080</v>
      </c>
      <c r="B27" s="1756"/>
      <c r="C27" s="1756"/>
      <c r="D27" s="1756"/>
      <c r="E27" s="1757"/>
      <c r="F27" s="1755" t="s">
        <v>1081</v>
      </c>
      <c r="G27" s="1756"/>
      <c r="H27" s="1756"/>
      <c r="I27" s="1756"/>
      <c r="J27" s="1757"/>
    </row>
    <row r="28" spans="1:14" ht="30" customHeight="1" thickTop="1">
      <c r="A28" s="1792">
        <f>'３訓練実施施設の概要'!D6</f>
        <v>0</v>
      </c>
      <c r="B28" s="1793"/>
      <c r="C28" s="1793"/>
      <c r="D28" s="1793"/>
      <c r="E28" s="1794"/>
      <c r="F28" s="1795"/>
      <c r="G28" s="1796"/>
      <c r="H28" s="1796"/>
      <c r="I28" s="1796"/>
      <c r="J28" s="1797"/>
    </row>
    <row r="29" spans="1:14" ht="18" customHeight="1">
      <c r="A29" s="1743" t="str">
        <f>"　〒"&amp;'３訓練実施施設の概要'!D7</f>
        <v>　〒</v>
      </c>
      <c r="B29" s="1744"/>
      <c r="C29" s="1744"/>
      <c r="D29" s="1744"/>
      <c r="E29" s="1745"/>
      <c r="F29" s="1798"/>
      <c r="G29" s="1799"/>
      <c r="H29" s="1799"/>
      <c r="I29" s="1799"/>
      <c r="J29" s="1800"/>
    </row>
    <row r="30" spans="1:14" ht="30" customHeight="1" thickBot="1">
      <c r="A30" s="1804" t="str">
        <f>"　"&amp;'３訓練実施施設の概要'!D8</f>
        <v>　</v>
      </c>
      <c r="B30" s="1805"/>
      <c r="C30" s="1805"/>
      <c r="D30" s="1805"/>
      <c r="E30" s="1806"/>
      <c r="F30" s="1801"/>
      <c r="G30" s="1802"/>
      <c r="H30" s="1802"/>
      <c r="I30" s="1802"/>
      <c r="J30" s="1803"/>
    </row>
    <row r="31" spans="1:14" ht="18" customHeight="1" thickTop="1" thickBot="1">
      <c r="A31" s="1743" t="str">
        <f>"　TEL："&amp;'３訓練実施施設の概要'!D9</f>
        <v>　TEL：</v>
      </c>
      <c r="B31" s="1744"/>
      <c r="C31" s="1744"/>
      <c r="D31" s="1744"/>
      <c r="E31" s="1745"/>
      <c r="F31" s="1773" t="s">
        <v>1076</v>
      </c>
      <c r="G31" s="1774"/>
      <c r="H31" s="1774"/>
      <c r="I31" s="1774"/>
      <c r="J31" s="1775"/>
    </row>
    <row r="32" spans="1:14" ht="17.100000000000001" customHeight="1" thickTop="1" thickBot="1">
      <c r="A32" s="1737" t="s">
        <v>1077</v>
      </c>
      <c r="B32" s="1738"/>
      <c r="C32" s="1780" t="s">
        <v>335</v>
      </c>
      <c r="D32" s="1781"/>
      <c r="E32" s="1782"/>
      <c r="F32" s="1776"/>
      <c r="G32" s="1774"/>
      <c r="H32" s="1774"/>
      <c r="I32" s="1774"/>
      <c r="J32" s="1775"/>
    </row>
    <row r="33" spans="1:10" ht="54.9" customHeight="1" thickTop="1" thickBot="1">
      <c r="A33" s="1783" t="s">
        <v>1079</v>
      </c>
      <c r="B33" s="1784"/>
      <c r="C33" s="1784"/>
      <c r="D33" s="1784"/>
      <c r="E33" s="1785"/>
      <c r="F33" s="1774"/>
      <c r="G33" s="1774"/>
      <c r="H33" s="1774"/>
      <c r="I33" s="1774"/>
      <c r="J33" s="1775"/>
    </row>
    <row r="34" spans="1:10" ht="17.100000000000001" customHeight="1" thickTop="1">
      <c r="A34" s="1795"/>
      <c r="B34" s="1807"/>
      <c r="C34" s="1807"/>
      <c r="D34" s="1807"/>
      <c r="E34" s="1808"/>
      <c r="F34" s="1774"/>
      <c r="G34" s="1774"/>
      <c r="H34" s="1774"/>
      <c r="I34" s="1774"/>
      <c r="J34" s="1775"/>
    </row>
    <row r="35" spans="1:10" ht="30" customHeight="1" thickBot="1">
      <c r="A35" s="1809"/>
      <c r="B35" s="1810"/>
      <c r="C35" s="1810"/>
      <c r="D35" s="1810"/>
      <c r="E35" s="1811"/>
      <c r="F35" s="1774"/>
      <c r="G35" s="1774"/>
      <c r="H35" s="1774"/>
      <c r="I35" s="1774"/>
      <c r="J35" s="1775"/>
    </row>
    <row r="36" spans="1:10" ht="18" customHeight="1" thickTop="1">
      <c r="A36" s="1786" t="s">
        <v>1078</v>
      </c>
      <c r="B36" s="1788" t="str">
        <f>"教科書代　"&amp;IF(ROUNDUP('４訓練の概要'!D22,-2)='４訓練の概要'!D22,,"約")&amp;ROUNDUP('４訓練の概要'!D22,-2)&amp;"円"</f>
        <v>教科書代　0円</v>
      </c>
      <c r="C36" s="1788"/>
      <c r="D36" s="1788"/>
      <c r="E36" s="1789"/>
      <c r="F36" s="1776"/>
      <c r="G36" s="1774"/>
      <c r="H36" s="1774"/>
      <c r="I36" s="1774"/>
      <c r="J36" s="1775"/>
    </row>
    <row r="37" spans="1:10" ht="18" customHeight="1">
      <c r="A37" s="1786"/>
      <c r="B37" s="1790" t="str">
        <f>"その他　"&amp;IF(ROUNDUP('４訓練の概要'!D23,-2)='４訓練の概要'!D23,,"約")&amp;ROUNDUP('４訓練の概要'!D23,-2)&amp;"円"</f>
        <v>その他　0円</v>
      </c>
      <c r="C37" s="1790"/>
      <c r="D37" s="1790"/>
      <c r="E37" s="1791"/>
      <c r="F37" s="1776"/>
      <c r="G37" s="1774"/>
      <c r="H37" s="1774"/>
      <c r="I37" s="1774"/>
      <c r="J37" s="1775"/>
    </row>
    <row r="38" spans="1:10" ht="18" customHeight="1">
      <c r="A38" s="1787"/>
      <c r="B38" s="1770">
        <f>'４訓練の概要'!D24</f>
        <v>0</v>
      </c>
      <c r="C38" s="1770"/>
      <c r="D38" s="1770"/>
      <c r="E38" s="1771"/>
      <c r="F38" s="1777"/>
      <c r="G38" s="1778"/>
      <c r="H38" s="1778"/>
      <c r="I38" s="1778"/>
      <c r="J38" s="1779"/>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7:J7"/>
    <mergeCell ref="B2:E2"/>
    <mergeCell ref="B3:E3"/>
    <mergeCell ref="F3:I3"/>
    <mergeCell ref="A5:J5"/>
    <mergeCell ref="A6:J6"/>
    <mergeCell ref="B25:J25"/>
    <mergeCell ref="B26:J26"/>
    <mergeCell ref="A8:J8"/>
    <mergeCell ref="A9:J9"/>
    <mergeCell ref="A11:J11"/>
    <mergeCell ref="A13:J13"/>
    <mergeCell ref="B16:J17"/>
    <mergeCell ref="B18:J19"/>
    <mergeCell ref="B22:J23"/>
    <mergeCell ref="B24:J24"/>
    <mergeCell ref="F15:G15"/>
    <mergeCell ref="A15:B15"/>
    <mergeCell ref="B20:J21"/>
    <mergeCell ref="A27:E27"/>
    <mergeCell ref="F27:J27"/>
    <mergeCell ref="A28:E28"/>
    <mergeCell ref="F28:J30"/>
    <mergeCell ref="A29:E29"/>
    <mergeCell ref="A30:E30"/>
    <mergeCell ref="A31:E31"/>
    <mergeCell ref="F31:J38"/>
    <mergeCell ref="A32:B32"/>
    <mergeCell ref="C32:E32"/>
    <mergeCell ref="A33:E33"/>
    <mergeCell ref="A34:E35"/>
    <mergeCell ref="A36:A38"/>
    <mergeCell ref="B36:E36"/>
    <mergeCell ref="B37:E37"/>
    <mergeCell ref="B38:E38"/>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tabSelected="1" view="pageBreakPreview" zoomScaleNormal="100" zoomScaleSheetLayoutView="100" workbookViewId="0">
      <selection activeCell="F3" sqref="F3:K3"/>
    </sheetView>
  </sheetViews>
  <sheetFormatPr defaultColWidth="8.88671875" defaultRowHeight="9.6"/>
  <cols>
    <col min="1" max="29" width="3.77734375" style="548" customWidth="1"/>
    <col min="30" max="16384" width="8.88671875" style="548"/>
  </cols>
  <sheetData>
    <row r="1" spans="1:29" ht="13.2" customHeight="1">
      <c r="A1" s="1334" t="str">
        <f>'１契約者及び訓練規模等'!A1:E1</f>
        <v>令和8年度東京都委託訓練受託申込書（提案書）</v>
      </c>
      <c r="B1" s="1334"/>
      <c r="C1" s="1334"/>
      <c r="D1" s="1334"/>
      <c r="E1" s="1334"/>
      <c r="F1" s="1334"/>
      <c r="G1" s="1334"/>
      <c r="H1" s="1334"/>
      <c r="I1" s="1334"/>
      <c r="J1" s="1334"/>
      <c r="K1" s="1334"/>
      <c r="L1" s="1334"/>
      <c r="M1" s="1334"/>
      <c r="N1" s="1334"/>
      <c r="O1" s="1334"/>
      <c r="P1" s="1334"/>
      <c r="Q1" s="1334"/>
      <c r="R1" s="1334"/>
      <c r="S1" s="1334"/>
      <c r="T1" s="1334"/>
      <c r="U1" s="1334"/>
      <c r="V1" s="1334"/>
      <c r="W1" s="1334"/>
      <c r="Y1" s="750" t="s">
        <v>729</v>
      </c>
    </row>
    <row r="2" spans="1:29" ht="13.2" customHeight="1" thickBot="1"/>
    <row r="3" spans="1:29" ht="13.2" customHeight="1">
      <c r="B3" s="1338" t="s">
        <v>615</v>
      </c>
      <c r="C3" s="1339"/>
      <c r="D3" s="1339" t="s">
        <v>546</v>
      </c>
      <c r="E3" s="1342"/>
      <c r="F3" s="1349" t="str">
        <f>Data!I26</f>
        <v/>
      </c>
      <c r="G3" s="1350"/>
      <c r="H3" s="1350"/>
      <c r="I3" s="1350"/>
      <c r="J3" s="1350"/>
      <c r="K3" s="1351"/>
      <c r="S3" s="1335"/>
      <c r="T3" s="1335"/>
      <c r="U3" s="1335"/>
    </row>
    <row r="4" spans="1:29" ht="13.2" customHeight="1" thickBot="1">
      <c r="B4" s="1340"/>
      <c r="C4" s="1341"/>
      <c r="D4" s="1341" t="s">
        <v>544</v>
      </c>
      <c r="E4" s="1343"/>
      <c r="F4" s="1352" t="str">
        <f>CONCATENATE(Data!I27," ",Data!I28)</f>
        <v xml:space="preserve"> </v>
      </c>
      <c r="G4" s="1353"/>
      <c r="H4" s="1353"/>
      <c r="I4" s="1353"/>
      <c r="J4" s="1353"/>
      <c r="K4" s="1354"/>
    </row>
    <row r="5" spans="1:29" ht="13.2" customHeight="1">
      <c r="B5" s="1338" t="s">
        <v>613</v>
      </c>
      <c r="C5" s="1339"/>
      <c r="D5" s="1335" t="s">
        <v>614</v>
      </c>
      <c r="E5" s="1344"/>
      <c r="F5" s="1355" t="str">
        <f>Data!I47</f>
        <v/>
      </c>
      <c r="G5" s="1356"/>
      <c r="H5" s="1356"/>
      <c r="I5" s="1356"/>
      <c r="J5" s="1356"/>
      <c r="K5" s="1357"/>
    </row>
    <row r="6" spans="1:29" ht="13.2" customHeight="1">
      <c r="B6" s="1345"/>
      <c r="C6" s="1346"/>
      <c r="D6" s="1335" t="s">
        <v>19</v>
      </c>
      <c r="E6" s="1344"/>
      <c r="F6" s="1358" t="str">
        <f>Data!I48</f>
        <v/>
      </c>
      <c r="G6" s="1359"/>
      <c r="H6" s="1359"/>
      <c r="I6" s="1359"/>
      <c r="J6" s="1359"/>
      <c r="K6" s="1360"/>
    </row>
    <row r="7" spans="1:29" ht="13.2" customHeight="1" thickBot="1">
      <c r="B7" s="1340"/>
      <c r="C7" s="1341"/>
      <c r="D7" s="1347" t="s">
        <v>117</v>
      </c>
      <c r="E7" s="1348"/>
      <c r="F7" s="1352" t="str">
        <f>Data!I50</f>
        <v/>
      </c>
      <c r="G7" s="1353"/>
      <c r="H7" s="1353"/>
      <c r="I7" s="1353"/>
      <c r="J7" s="1353"/>
      <c r="K7" s="1354"/>
    </row>
    <row r="8" spans="1:29" ht="13.2" customHeight="1" thickBot="1">
      <c r="C8" s="548" t="str">
        <f>IF('４訓練の概要'!D47="可",'４訓練の概要'!C47,"")</f>
        <v/>
      </c>
    </row>
    <row r="9" spans="1:29" ht="13.2" customHeight="1" thickBot="1">
      <c r="B9" s="1361" t="s">
        <v>30</v>
      </c>
      <c r="C9" s="1324"/>
      <c r="D9" s="1362"/>
      <c r="E9" s="578" t="s">
        <v>336</v>
      </c>
      <c r="F9" s="544" t="s">
        <v>190</v>
      </c>
      <c r="G9" s="544" t="s">
        <v>191</v>
      </c>
      <c r="H9" s="544" t="s">
        <v>337</v>
      </c>
      <c r="I9" s="544" t="s">
        <v>192</v>
      </c>
      <c r="J9" s="544" t="s">
        <v>338</v>
      </c>
      <c r="K9" s="544" t="s">
        <v>193</v>
      </c>
      <c r="L9" s="544" t="s">
        <v>265</v>
      </c>
      <c r="M9" s="544" t="s">
        <v>339</v>
      </c>
      <c r="N9" s="544" t="s">
        <v>332</v>
      </c>
      <c r="O9" s="544" t="s">
        <v>333</v>
      </c>
      <c r="P9" s="549" t="s">
        <v>194</v>
      </c>
      <c r="Q9" s="547"/>
      <c r="R9" s="1307" t="s">
        <v>79</v>
      </c>
      <c r="S9" s="1308"/>
      <c r="T9" s="1309"/>
      <c r="U9" s="1367" t="str">
        <f>CONCATENATE(Data!I138,"人")</f>
        <v>人</v>
      </c>
      <c r="V9" s="1368"/>
      <c r="AB9" s="578" t="s">
        <v>336</v>
      </c>
      <c r="AC9" s="579" t="str">
        <f>IF(Data!$I161="可","○",IF(Data!$I161="対象外","-",""))</f>
        <v>-</v>
      </c>
    </row>
    <row r="10" spans="1:29" ht="13.2" customHeight="1" thickBot="1">
      <c r="B10" s="1363"/>
      <c r="C10" s="1325"/>
      <c r="D10" s="1364"/>
      <c r="E10" s="579" t="str">
        <f>IF(Data!$I161="可","○",IF(Data!$I161="対象外","-",""))</f>
        <v>-</v>
      </c>
      <c r="F10" s="550" t="str">
        <f>IF(Data!$I162="可","○",IF(Data!$I162="対象外","-",""))</f>
        <v>-</v>
      </c>
      <c r="G10" s="550" t="str">
        <f>IF(Data!$I163="可","○",IF(Data!$I163="対象外","-",""))</f>
        <v>-</v>
      </c>
      <c r="H10" s="550" t="str">
        <f>IF(Data!$I164="可","○",IF(Data!$I164="対象外","-",""))</f>
        <v>-</v>
      </c>
      <c r="I10" s="550" t="str">
        <f>IF(Data!$I165="可","○",IF(Data!$I165="対象外","-",""))</f>
        <v>-</v>
      </c>
      <c r="J10" s="550" t="str">
        <f>IF(Data!$I166="可","○",IF(Data!$I166="対象外","-",""))</f>
        <v>-</v>
      </c>
      <c r="K10" s="550" t="str">
        <f>IF(Data!$I167="可","○",IF(Data!$I167="対象外","-",""))</f>
        <v/>
      </c>
      <c r="L10" s="550" t="str">
        <f>IF(Data!$I168="可","○",IF(Data!$I168="対象外","-",""))</f>
        <v/>
      </c>
      <c r="M10" s="550" t="str">
        <f>IF(Data!$I169="可","○",IF(Data!$I169="対象外","-",""))</f>
        <v/>
      </c>
      <c r="N10" s="550" t="str">
        <f>IF(Data!$I170="可","○",IF(Data!$I170="対象外","-",""))</f>
        <v>-</v>
      </c>
      <c r="O10" s="550" t="str">
        <f>IF(Data!$I171="可","○",IF(Data!$I171="対象外","-",""))</f>
        <v>-</v>
      </c>
      <c r="P10" s="551" t="str">
        <f>IF(Data!$I172="可","○",IF(Data!$I172="対象外","-",""))</f>
        <v>-</v>
      </c>
      <c r="Q10" s="547"/>
      <c r="R10" s="1307" t="s">
        <v>617</v>
      </c>
      <c r="S10" s="1308"/>
      <c r="T10" s="1309"/>
      <c r="U10" s="1367" t="str">
        <f>CONCATENATE(Data!I139,"人")</f>
        <v>人</v>
      </c>
      <c r="V10" s="1368"/>
      <c r="AB10" s="544" t="s">
        <v>190</v>
      </c>
      <c r="AC10" s="550" t="str">
        <f>IF(Data!$I162="可","○",IF(Data!$I162="対象外","-",""))</f>
        <v>-</v>
      </c>
    </row>
    <row r="11" spans="1:29" ht="13.2" customHeight="1" thickBot="1">
      <c r="B11" s="921"/>
      <c r="C11" s="921"/>
      <c r="D11" s="921"/>
      <c r="E11" s="923"/>
      <c r="F11" s="923"/>
      <c r="G11" s="923"/>
      <c r="H11" s="923"/>
      <c r="I11" s="923"/>
      <c r="J11" s="923"/>
      <c r="K11" s="923"/>
      <c r="L11" s="923"/>
      <c r="M11" s="923"/>
      <c r="N11" s="923"/>
      <c r="O11" s="923"/>
      <c r="P11" s="923"/>
      <c r="R11" s="922"/>
      <c r="S11" s="922"/>
      <c r="T11" s="922"/>
      <c r="U11" s="552"/>
      <c r="V11" s="552"/>
      <c r="AB11" s="544" t="s">
        <v>191</v>
      </c>
      <c r="AC11" s="550" t="str">
        <f>IF(Data!$I163="可","○",IF(Data!$I163="対象外","-",""))</f>
        <v>-</v>
      </c>
    </row>
    <row r="12" spans="1:29" ht="13.2" customHeight="1" thickBot="1">
      <c r="B12" s="1307" t="s">
        <v>434</v>
      </c>
      <c r="C12" s="1308"/>
      <c r="D12" s="1308"/>
      <c r="E12" s="1337" t="str">
        <f>Data!A11</f>
        <v>育児等両立応援訓練（短時間訓練）（４箇月）</v>
      </c>
      <c r="F12" s="1317"/>
      <c r="G12" s="1317"/>
      <c r="H12" s="1317"/>
      <c r="I12" s="1317"/>
      <c r="J12" s="1317"/>
      <c r="K12" s="1336"/>
      <c r="L12" s="547"/>
      <c r="M12" s="580" t="s">
        <v>636</v>
      </c>
      <c r="N12" s="1317" t="str">
        <f>CONCATENATE(Data!I127,Data!I128,Data!I129)</f>
        <v/>
      </c>
      <c r="O12" s="1317"/>
      <c r="P12" s="1317"/>
      <c r="Q12" s="1317"/>
      <c r="R12" s="1317"/>
      <c r="S12" s="1317"/>
      <c r="T12" s="1317"/>
      <c r="U12" s="1317"/>
      <c r="V12" s="1336"/>
      <c r="AB12" s="544" t="s">
        <v>337</v>
      </c>
      <c r="AC12" s="550" t="str">
        <f>IF(Data!$I164="可","○",IF(Data!$I164="対象外","-",""))</f>
        <v>-</v>
      </c>
    </row>
    <row r="13" spans="1:29" ht="13.2" customHeight="1" thickBot="1">
      <c r="O13" s="548" t="s">
        <v>616</v>
      </c>
      <c r="AB13" s="544" t="s">
        <v>192</v>
      </c>
      <c r="AC13" s="550" t="str">
        <f>IF(Data!$I165="可","○",IF(Data!$I165="対象外","-",""))</f>
        <v>-</v>
      </c>
    </row>
    <row r="14" spans="1:29" ht="13.2" customHeight="1" thickBot="1">
      <c r="B14" s="1307" t="s">
        <v>16</v>
      </c>
      <c r="C14" s="1308"/>
      <c r="D14" s="1309"/>
      <c r="E14" s="1317" t="str">
        <f>Data!I137</f>
        <v/>
      </c>
      <c r="F14" s="1317"/>
      <c r="G14" s="1317"/>
      <c r="H14" s="1317"/>
      <c r="I14" s="1317"/>
      <c r="J14" s="1317"/>
      <c r="K14" s="1317"/>
      <c r="L14" s="1317"/>
      <c r="M14" s="1317"/>
      <c r="N14" s="1317"/>
      <c r="O14" s="1317"/>
      <c r="P14" s="1336"/>
      <c r="Q14" s="547"/>
      <c r="R14" s="1307" t="s">
        <v>329</v>
      </c>
      <c r="S14" s="1308"/>
      <c r="T14" s="1308"/>
      <c r="U14" s="1308"/>
      <c r="V14" s="581" t="str">
        <f>Data!I131</f>
        <v/>
      </c>
      <c r="AB14" s="544" t="s">
        <v>338</v>
      </c>
      <c r="AC14" s="550" t="str">
        <f>IF(Data!$I166="可","○",IF(Data!$I166="対象外","-",""))</f>
        <v>-</v>
      </c>
    </row>
    <row r="15" spans="1:29" ht="13.2" customHeight="1" thickBot="1">
      <c r="B15" s="1307" t="s">
        <v>26</v>
      </c>
      <c r="C15" s="1308"/>
      <c r="D15" s="1309"/>
      <c r="E15" s="1308" t="str">
        <f>Data!I69</f>
        <v/>
      </c>
      <c r="F15" s="1308"/>
      <c r="G15" s="1308"/>
      <c r="H15" s="1308"/>
      <c r="I15" s="1308"/>
      <c r="J15" s="1308"/>
      <c r="K15" s="1308"/>
      <c r="L15" s="1308"/>
      <c r="M15" s="1308"/>
      <c r="N15" s="1308"/>
      <c r="O15" s="1308"/>
      <c r="P15" s="1310"/>
      <c r="R15" s="554"/>
      <c r="S15" s="554"/>
      <c r="T15" s="554"/>
      <c r="U15" s="554"/>
      <c r="V15" s="554" t="s">
        <v>781</v>
      </c>
      <c r="AB15" s="544" t="s">
        <v>193</v>
      </c>
      <c r="AC15" s="550" t="str">
        <f>IF(Data!$I167="可","○",IF(Data!$I167="対象外","-",""))</f>
        <v/>
      </c>
    </row>
    <row r="16" spans="1:29" ht="13.2" customHeight="1" thickBot="1">
      <c r="AB16" s="544" t="s">
        <v>265</v>
      </c>
      <c r="AC16" s="550" t="str">
        <f>IF(Data!$I168="可","○",IF(Data!$I168="対象外","-",""))</f>
        <v/>
      </c>
    </row>
    <row r="17" spans="2:29" ht="13.2" customHeight="1" thickBot="1">
      <c r="B17" s="556" t="s">
        <v>634</v>
      </c>
      <c r="AB17" s="544" t="s">
        <v>339</v>
      </c>
      <c r="AC17" s="550" t="str">
        <f>IF(Data!$I169="可","○",IF(Data!$I169="対象外","-",""))</f>
        <v/>
      </c>
    </row>
    <row r="18" spans="2:29" ht="13.2" customHeight="1" thickBot="1">
      <c r="B18" s="1307" t="s">
        <v>618</v>
      </c>
      <c r="C18" s="1308"/>
      <c r="D18" s="1309"/>
      <c r="E18" s="1311" t="str">
        <f>Data!I73</f>
        <v/>
      </c>
      <c r="F18" s="1311"/>
      <c r="G18" s="1312"/>
      <c r="H18" s="1307" t="s">
        <v>630</v>
      </c>
      <c r="I18" s="1308"/>
      <c r="J18" s="1308"/>
      <c r="K18" s="1327" t="str">
        <f>CONCATENATE(Data!I74,"km")</f>
        <v>km</v>
      </c>
      <c r="L18" s="1311"/>
      <c r="M18" s="1312"/>
      <c r="AB18" s="544" t="s">
        <v>332</v>
      </c>
      <c r="AC18" s="550" t="str">
        <f>IF(Data!$I170="可","○",IF(Data!$I170="対象外","-",""))</f>
        <v>-</v>
      </c>
    </row>
    <row r="19" spans="2:29" ht="13.2" customHeight="1" thickBot="1">
      <c r="B19" s="1307" t="s">
        <v>669</v>
      </c>
      <c r="C19" s="1308"/>
      <c r="D19" s="1309"/>
      <c r="E19" s="1311" t="str">
        <f>Data!I88</f>
        <v/>
      </c>
      <c r="F19" s="1311"/>
      <c r="G19" s="1311"/>
      <c r="H19" s="1311"/>
      <c r="I19" s="1311"/>
      <c r="J19" s="1313" t="s">
        <v>628</v>
      </c>
      <c r="K19" s="1308"/>
      <c r="L19" s="1309"/>
      <c r="M19" s="1327" t="str">
        <f>CONCATENATE(TEXT(Data!I89,"0.00"),"㎡")</f>
        <v>㎡</v>
      </c>
      <c r="N19" s="1311"/>
      <c r="O19" s="1311"/>
      <c r="P19" s="1313" t="s">
        <v>629</v>
      </c>
      <c r="Q19" s="1308"/>
      <c r="R19" s="1308"/>
      <c r="S19" s="1309"/>
      <c r="T19" s="1327" t="e">
        <f>CONCATENATE(TEXT(Data!I90,"0.00"),"㎡")</f>
        <v>#DIV/0!</v>
      </c>
      <c r="U19" s="1311"/>
      <c r="V19" s="1312"/>
      <c r="AB19" s="544" t="s">
        <v>333</v>
      </c>
      <c r="AC19" s="550" t="str">
        <f>IF(Data!$I171="可","○",IF(Data!$I171="対象外","-",""))</f>
        <v>-</v>
      </c>
    </row>
    <row r="20" spans="2:29" ht="13.2" customHeight="1" thickBot="1">
      <c r="B20" s="1307" t="s">
        <v>632</v>
      </c>
      <c r="C20" s="1308"/>
      <c r="D20" s="1308"/>
      <c r="E20" s="1308"/>
      <c r="F20" s="1309"/>
      <c r="G20" s="1311" t="str">
        <f>CONCATENATE(Data!I93,"台")</f>
        <v>台</v>
      </c>
      <c r="H20" s="1311"/>
      <c r="I20" s="1313" t="s">
        <v>679</v>
      </c>
      <c r="J20" s="1308"/>
      <c r="K20" s="1308" t="str">
        <f>Data!I95</f>
        <v/>
      </c>
      <c r="L20" s="1308"/>
      <c r="M20" s="1308"/>
      <c r="N20" s="1313" t="s">
        <v>680</v>
      </c>
      <c r="O20" s="1308"/>
      <c r="P20" s="1308" t="str">
        <f>Data!I97</f>
        <v/>
      </c>
      <c r="Q20" s="1308"/>
      <c r="R20" s="1310"/>
      <c r="AB20" s="549" t="s">
        <v>194</v>
      </c>
      <c r="AC20" s="551" t="str">
        <f>IF(Data!$I172="可","○",IF(Data!$I172="対象外","-",""))</f>
        <v>-</v>
      </c>
    </row>
    <row r="21" spans="2:29" ht="13.2" customHeight="1" thickBot="1">
      <c r="B21" s="1307" t="s">
        <v>633</v>
      </c>
      <c r="C21" s="1308"/>
      <c r="D21" s="1308"/>
      <c r="E21" s="1308"/>
      <c r="F21" s="1309"/>
      <c r="G21" s="1311" t="str">
        <f>CONCATENATE(Data!I116,"台")</f>
        <v>台</v>
      </c>
      <c r="H21" s="1311"/>
      <c r="I21" s="1313" t="s">
        <v>679</v>
      </c>
      <c r="J21" s="1308"/>
      <c r="K21" s="1308" t="str">
        <f>Data!I118</f>
        <v/>
      </c>
      <c r="L21" s="1308"/>
      <c r="M21" s="1308"/>
      <c r="N21" s="1313" t="s">
        <v>680</v>
      </c>
      <c r="O21" s="1308"/>
      <c r="P21" s="1308" t="str">
        <f>Data!I120</f>
        <v/>
      </c>
      <c r="Q21" s="1308"/>
      <c r="R21" s="1310"/>
    </row>
    <row r="22" spans="2:29" ht="13.2" customHeight="1">
      <c r="B22" s="554"/>
      <c r="C22" s="554"/>
      <c r="D22" s="554"/>
    </row>
    <row r="23" spans="2:29" ht="13.2" customHeight="1" thickBot="1">
      <c r="B23" s="556" t="s">
        <v>445</v>
      </c>
    </row>
    <row r="24" spans="2:29" ht="25.95" customHeight="1" thickBot="1">
      <c r="B24" s="1307" t="s">
        <v>111</v>
      </c>
      <c r="C24" s="1308"/>
      <c r="D24" s="1309"/>
      <c r="E24" s="1313" t="str">
        <f>Data!I201</f>
        <v/>
      </c>
      <c r="F24" s="1308"/>
      <c r="G24" s="1308"/>
      <c r="H24" s="1308"/>
      <c r="I24" s="1309"/>
      <c r="J24" s="1324" t="s">
        <v>637</v>
      </c>
      <c r="K24" s="1324"/>
      <c r="L24" s="1324"/>
      <c r="M24" s="1313" t="str">
        <f>Data!I202</f>
        <v/>
      </c>
      <c r="N24" s="1308"/>
      <c r="O24" s="1308"/>
      <c r="P24" s="1308"/>
      <c r="Q24" s="1310"/>
      <c r="R24" s="1321" t="s">
        <v>638</v>
      </c>
      <c r="S24" s="1322"/>
      <c r="T24" s="1322"/>
      <c r="U24" s="1313" t="str">
        <f>Data!I203</f>
        <v/>
      </c>
      <c r="V24" s="1310"/>
    </row>
    <row r="25" spans="2:29" ht="13.2" customHeight="1" thickBot="1">
      <c r="B25" s="1361" t="s">
        <v>622</v>
      </c>
      <c r="C25" s="1324"/>
      <c r="D25" s="1362"/>
      <c r="E25" s="1324">
        <f>Data!I207</f>
        <v>0</v>
      </c>
      <c r="F25" s="1324"/>
      <c r="G25" s="1331" t="s">
        <v>280</v>
      </c>
      <c r="H25" s="1332"/>
      <c r="I25" s="1332"/>
      <c r="J25" s="577">
        <f>Data!I210</f>
        <v>0</v>
      </c>
      <c r="K25" s="576" t="s">
        <v>684</v>
      </c>
      <c r="L25" s="920">
        <f>Data!I211</f>
        <v>0</v>
      </c>
      <c r="M25" s="576" t="s">
        <v>685</v>
      </c>
      <c r="N25" s="920">
        <f>Data!I212</f>
        <v>0</v>
      </c>
      <c r="O25" s="1330" t="s">
        <v>662</v>
      </c>
      <c r="P25" s="1330"/>
      <c r="Q25" s="1330"/>
      <c r="R25" s="1328" t="s">
        <v>686</v>
      </c>
      <c r="S25" s="1328"/>
      <c r="T25" s="946"/>
      <c r="U25" s="946" t="str">
        <f>Data!I213</f>
        <v/>
      </c>
      <c r="V25" s="947"/>
    </row>
    <row r="26" spans="2:29" ht="13.2" customHeight="1" thickBot="1">
      <c r="B26" s="1363"/>
      <c r="C26" s="1325"/>
      <c r="D26" s="1364"/>
      <c r="E26" s="1325"/>
      <c r="F26" s="1326"/>
      <c r="G26" s="1363" t="s">
        <v>386</v>
      </c>
      <c r="H26" s="1325"/>
      <c r="I26" s="1325"/>
      <c r="J26" s="924">
        <f>Data!I215</f>
        <v>0</v>
      </c>
      <c r="K26" s="555"/>
      <c r="L26" s="555"/>
      <c r="M26" s="555"/>
      <c r="N26" s="555"/>
      <c r="O26" s="1365" t="s">
        <v>662</v>
      </c>
      <c r="P26" s="1366"/>
      <c r="Q26" s="1366"/>
      <c r="R26" s="546" t="s">
        <v>780</v>
      </c>
      <c r="S26" s="546"/>
      <c r="T26" s="546"/>
      <c r="U26" s="546" t="str">
        <f>Data!I214</f>
        <v/>
      </c>
      <c r="V26" s="553"/>
    </row>
    <row r="27" spans="2:29" ht="13.2" customHeight="1" thickBot="1">
      <c r="B27" s="1307" t="s">
        <v>639</v>
      </c>
      <c r="C27" s="1308"/>
      <c r="D27" s="1309"/>
      <c r="E27" s="1325">
        <f>Data!I208</f>
        <v>0</v>
      </c>
      <c r="F27" s="1326"/>
      <c r="G27" s="545" t="s">
        <v>676</v>
      </c>
      <c r="H27" s="919"/>
      <c r="I27" s="919"/>
      <c r="J27" s="546"/>
      <c r="K27" s="546"/>
      <c r="L27" s="959" t="str">
        <f>Data!I209</f>
        <v>オンライン設定無し</v>
      </c>
      <c r="M27" s="546"/>
      <c r="N27" s="546"/>
      <c r="O27" s="546"/>
      <c r="P27" s="546"/>
      <c r="Q27" s="546"/>
      <c r="R27" s="546"/>
      <c r="S27" s="546"/>
      <c r="T27" s="546"/>
      <c r="U27" s="546"/>
      <c r="V27" s="553"/>
    </row>
    <row r="28" spans="2:29" ht="13.2" customHeight="1" thickBot="1">
      <c r="B28" s="557" t="s">
        <v>635</v>
      </c>
      <c r="C28" s="555"/>
      <c r="D28" s="555"/>
    </row>
    <row r="29" spans="2:29" ht="61.5" customHeight="1" thickBot="1">
      <c r="B29" s="1307" t="s">
        <v>619</v>
      </c>
      <c r="C29" s="1308"/>
      <c r="D29" s="1309"/>
      <c r="E29" s="1314" t="str">
        <f>Data!I159</f>
        <v/>
      </c>
      <c r="F29" s="1314"/>
      <c r="G29" s="1314"/>
      <c r="H29" s="1314"/>
      <c r="I29" s="1314"/>
      <c r="J29" s="1314"/>
      <c r="K29" s="1314"/>
      <c r="L29" s="1314"/>
      <c r="M29" s="1314"/>
      <c r="N29" s="1314"/>
      <c r="O29" s="1314"/>
      <c r="P29" s="1314"/>
      <c r="Q29" s="1314"/>
      <c r="R29" s="1314"/>
      <c r="S29" s="1314"/>
      <c r="T29" s="1314"/>
      <c r="U29" s="1314"/>
      <c r="V29" s="1315"/>
    </row>
    <row r="30" spans="2:29" ht="13.2" customHeight="1" thickBot="1">
      <c r="B30" s="1307" t="s">
        <v>621</v>
      </c>
      <c r="C30" s="1308"/>
      <c r="D30" s="1309"/>
      <c r="E30" s="1314" t="str">
        <f>Data!I151</f>
        <v/>
      </c>
      <c r="F30" s="1314"/>
      <c r="G30" s="1314"/>
      <c r="H30" s="1314"/>
      <c r="I30" s="1314"/>
      <c r="J30" s="1314"/>
      <c r="K30" s="1314"/>
      <c r="L30" s="1314"/>
      <c r="M30" s="1314"/>
      <c r="N30" s="1314"/>
      <c r="O30" s="1314"/>
      <c r="P30" s="1314"/>
      <c r="Q30" s="1314"/>
      <c r="R30" s="1314"/>
      <c r="S30" s="1314"/>
      <c r="T30" s="1314"/>
      <c r="U30" s="1314"/>
      <c r="V30" s="1315"/>
    </row>
    <row r="31" spans="2:29" ht="25.95" customHeight="1" thickBot="1">
      <c r="B31" s="1321" t="s">
        <v>620</v>
      </c>
      <c r="C31" s="1322"/>
      <c r="D31" s="1323"/>
      <c r="E31" s="1333" t="str">
        <f>Data!I152</f>
        <v/>
      </c>
      <c r="F31" s="1314"/>
      <c r="G31" s="1314"/>
      <c r="H31" s="1314"/>
      <c r="I31" s="1314"/>
      <c r="J31" s="1314"/>
      <c r="K31" s="1314"/>
      <c r="L31" s="1314"/>
      <c r="M31" s="1314"/>
      <c r="N31" s="1314"/>
      <c r="O31" s="1314"/>
      <c r="P31" s="1314"/>
      <c r="Q31" s="1314"/>
      <c r="R31" s="1314"/>
      <c r="S31" s="1314"/>
      <c r="T31" s="1314"/>
      <c r="U31" s="1314"/>
      <c r="V31" s="1315"/>
    </row>
    <row r="32" spans="2:29" ht="43.5" customHeight="1" thickBot="1">
      <c r="B32" s="1321" t="s">
        <v>688</v>
      </c>
      <c r="C32" s="1322"/>
      <c r="D32" s="1323"/>
      <c r="E32" s="1333" t="str">
        <f>Data!I154</f>
        <v/>
      </c>
      <c r="F32" s="1314"/>
      <c r="G32" s="1314"/>
      <c r="H32" s="1314"/>
      <c r="I32" s="1314"/>
      <c r="J32" s="1314"/>
      <c r="K32" s="1314"/>
      <c r="L32" s="1314"/>
      <c r="M32" s="1314"/>
      <c r="N32" s="1314"/>
      <c r="O32" s="1321" t="s">
        <v>689</v>
      </c>
      <c r="P32" s="1323"/>
      <c r="Q32" s="1314" t="str">
        <f>Data!I158</f>
        <v/>
      </c>
      <c r="R32" s="1314"/>
      <c r="S32" s="1314"/>
      <c r="T32" s="1314"/>
      <c r="U32" s="1314"/>
      <c r="V32" s="1315"/>
    </row>
    <row r="33" spans="2:22" ht="13.2" customHeight="1" thickBot="1">
      <c r="B33" s="1316" t="s">
        <v>501</v>
      </c>
      <c r="C33" s="1317"/>
      <c r="D33" s="1318"/>
      <c r="E33" s="1314" t="str">
        <f>Data!I160</f>
        <v/>
      </c>
      <c r="F33" s="1314"/>
      <c r="G33" s="1314"/>
      <c r="H33" s="1314"/>
      <c r="I33" s="1314"/>
      <c r="J33" s="1314"/>
      <c r="K33" s="1314"/>
      <c r="L33" s="1314"/>
      <c r="M33" s="1314"/>
      <c r="N33" s="1314"/>
      <c r="O33" s="1314"/>
      <c r="P33" s="1314"/>
      <c r="Q33" s="1314"/>
      <c r="R33" s="1314"/>
      <c r="S33" s="1314"/>
      <c r="T33" s="1314"/>
      <c r="U33" s="1314"/>
      <c r="V33" s="1315"/>
    </row>
    <row r="34" spans="2:22" ht="13.2" customHeight="1"/>
    <row r="35" spans="2:22" ht="13.2" customHeight="1" thickBot="1">
      <c r="B35" s="556" t="s">
        <v>675</v>
      </c>
    </row>
    <row r="36" spans="2:22" ht="13.2" customHeight="1" thickBot="1">
      <c r="B36" s="1307" t="s">
        <v>623</v>
      </c>
      <c r="C36" s="1308"/>
      <c r="D36" s="1309"/>
      <c r="E36" s="1313" t="s">
        <v>677</v>
      </c>
      <c r="F36" s="1308"/>
      <c r="G36" s="1311" t="str">
        <f>Data!I219</f>
        <v/>
      </c>
      <c r="H36" s="1329"/>
      <c r="I36" s="1313" t="s">
        <v>678</v>
      </c>
      <c r="J36" s="1308"/>
      <c r="K36" s="1311" t="str">
        <f>Data!I220</f>
        <v/>
      </c>
      <c r="L36" s="1312"/>
    </row>
    <row r="37" spans="2:22" ht="54.9" customHeight="1" thickBot="1">
      <c r="B37" s="1307" t="s">
        <v>624</v>
      </c>
      <c r="C37" s="1308"/>
      <c r="D37" s="1309"/>
      <c r="E37" s="1319" t="str">
        <f>Data!I231:I231</f>
        <v/>
      </c>
      <c r="F37" s="1319"/>
      <c r="G37" s="1319"/>
      <c r="H37" s="1319"/>
      <c r="I37" s="1319"/>
      <c r="J37" s="1319"/>
      <c r="K37" s="1319"/>
      <c r="L37" s="1319"/>
      <c r="M37" s="1319"/>
      <c r="N37" s="1319"/>
      <c r="O37" s="1319"/>
      <c r="P37" s="1319"/>
      <c r="Q37" s="1319"/>
      <c r="R37" s="1319"/>
      <c r="S37" s="1319"/>
      <c r="T37" s="1319"/>
      <c r="U37" s="1319"/>
      <c r="V37" s="1320"/>
    </row>
    <row r="38" spans="2:22" ht="54.9" customHeight="1" thickBot="1">
      <c r="B38" s="1307" t="s">
        <v>625</v>
      </c>
      <c r="C38" s="1308"/>
      <c r="D38" s="1309"/>
      <c r="E38" s="1319" t="str">
        <f>Data!I234</f>
        <v/>
      </c>
      <c r="F38" s="1319"/>
      <c r="G38" s="1319"/>
      <c r="H38" s="1319"/>
      <c r="I38" s="1319"/>
      <c r="J38" s="1319"/>
      <c r="K38" s="1319"/>
      <c r="L38" s="1319"/>
      <c r="M38" s="1319"/>
      <c r="N38" s="1319"/>
      <c r="O38" s="1319"/>
      <c r="P38" s="1319"/>
      <c r="Q38" s="1319"/>
      <c r="R38" s="1319"/>
      <c r="S38" s="1319"/>
      <c r="T38" s="1319"/>
      <c r="U38" s="1319"/>
      <c r="V38" s="1320"/>
    </row>
    <row r="39" spans="2:22" ht="62.25" customHeight="1" thickBot="1">
      <c r="B39" s="1321" t="s">
        <v>626</v>
      </c>
      <c r="C39" s="1322"/>
      <c r="D39" s="1323"/>
      <c r="E39" s="1319" t="str">
        <f>Data!I235</f>
        <v/>
      </c>
      <c r="F39" s="1319"/>
      <c r="G39" s="1319"/>
      <c r="H39" s="1319"/>
      <c r="I39" s="1319"/>
      <c r="J39" s="1319"/>
      <c r="K39" s="1319"/>
      <c r="L39" s="1319"/>
      <c r="M39" s="1319"/>
      <c r="N39" s="1319"/>
      <c r="O39" s="1319"/>
      <c r="P39" s="1319"/>
      <c r="Q39" s="1319"/>
      <c r="R39" s="1319"/>
      <c r="S39" s="1319"/>
      <c r="T39" s="1319"/>
      <c r="U39" s="1319"/>
      <c r="V39" s="1320"/>
    </row>
    <row r="40" spans="2:22" ht="13.2" customHeight="1"/>
    <row r="41" spans="2:22" ht="13.2" customHeight="1" thickBot="1">
      <c r="B41" s="556" t="s">
        <v>640</v>
      </c>
    </row>
    <row r="42" spans="2:22" ht="13.2" customHeight="1" thickBot="1">
      <c r="B42" s="1307" t="s">
        <v>641</v>
      </c>
      <c r="C42" s="1308"/>
      <c r="D42" s="1308"/>
      <c r="E42" s="1308"/>
      <c r="F42" s="1309"/>
      <c r="G42" s="1308" t="str">
        <f>Data!I63</f>
        <v/>
      </c>
      <c r="H42" s="1310"/>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R9:T9"/>
    <mergeCell ref="R10:T10"/>
    <mergeCell ref="R14:U14"/>
    <mergeCell ref="N12:V12"/>
    <mergeCell ref="U9:V9"/>
    <mergeCell ref="U10:V10"/>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F3:K3"/>
    <mergeCell ref="F4:K4"/>
    <mergeCell ref="F5:K5"/>
    <mergeCell ref="F6:K6"/>
    <mergeCell ref="F7:K7"/>
    <mergeCell ref="B19:D19"/>
    <mergeCell ref="E18:G18"/>
    <mergeCell ref="H18:J18"/>
    <mergeCell ref="K18:M18"/>
    <mergeCell ref="J19:L19"/>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N21:O21"/>
    <mergeCell ref="T19:V19"/>
    <mergeCell ref="M19:O19"/>
    <mergeCell ref="E19:I19"/>
    <mergeCell ref="G20:H20"/>
    <mergeCell ref="K20:M20"/>
    <mergeCell ref="P19:S19"/>
    <mergeCell ref="I20:J20"/>
    <mergeCell ref="N20:O20"/>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D11" sqref="D11"/>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4" t="s">
        <v>802</v>
      </c>
      <c r="L1" s="415" t="s">
        <v>392</v>
      </c>
      <c r="M1" s="415" t="s">
        <v>280</v>
      </c>
      <c r="N1" s="415"/>
      <c r="O1" s="415" t="s">
        <v>386</v>
      </c>
      <c r="P1" s="415"/>
      <c r="Q1" s="415" t="s">
        <v>442</v>
      </c>
      <c r="R1" s="415"/>
      <c r="S1" s="415" t="s">
        <v>449</v>
      </c>
      <c r="T1" s="415" t="s">
        <v>479</v>
      </c>
      <c r="U1" s="415"/>
      <c r="V1" s="415" t="s">
        <v>480</v>
      </c>
      <c r="W1" s="415" t="s">
        <v>482</v>
      </c>
      <c r="X1" s="414"/>
      <c r="Y1" s="415"/>
      <c r="Z1" s="615"/>
    </row>
    <row r="2" spans="1:26" ht="13.8" thickBot="1">
      <c r="A2" s="356">
        <v>46141</v>
      </c>
      <c r="B2" t="s">
        <v>1155</v>
      </c>
      <c r="D2" s="706">
        <v>46192</v>
      </c>
      <c r="K2" s="418"/>
      <c r="L2" s="419" t="s">
        <v>392</v>
      </c>
      <c r="M2" s="419" t="s">
        <v>481</v>
      </c>
      <c r="N2" s="419" t="s">
        <v>482</v>
      </c>
      <c r="O2" s="419" t="s">
        <v>481</v>
      </c>
      <c r="P2" s="419" t="s">
        <v>482</v>
      </c>
      <c r="Q2" s="419" t="s">
        <v>481</v>
      </c>
      <c r="R2" s="419" t="s">
        <v>482</v>
      </c>
      <c r="S2" s="419" t="s">
        <v>481</v>
      </c>
      <c r="T2" s="419" t="s">
        <v>481</v>
      </c>
      <c r="U2" s="419" t="s">
        <v>482</v>
      </c>
      <c r="V2" s="419" t="s">
        <v>481</v>
      </c>
      <c r="W2" s="419" t="s">
        <v>482</v>
      </c>
      <c r="X2" s="418" t="s">
        <v>645</v>
      </c>
      <c r="Y2" s="419" t="s">
        <v>690</v>
      </c>
      <c r="Z2" s="420" t="s">
        <v>691</v>
      </c>
    </row>
    <row r="3" spans="1:26">
      <c r="A3" s="356">
        <v>46146</v>
      </c>
      <c r="B3" t="s">
        <v>1152</v>
      </c>
      <c r="D3" s="707">
        <v>46220</v>
      </c>
      <c r="K3" s="414" t="s">
        <v>388</v>
      </c>
      <c r="L3" s="415">
        <v>3</v>
      </c>
      <c r="M3" s="415">
        <v>300</v>
      </c>
      <c r="N3" s="415">
        <v>999</v>
      </c>
      <c r="O3" s="415">
        <v>12</v>
      </c>
      <c r="P3" s="415">
        <v>999</v>
      </c>
      <c r="Q3" s="415">
        <v>100</v>
      </c>
      <c r="R3" s="415">
        <v>999</v>
      </c>
      <c r="S3" s="415">
        <v>16</v>
      </c>
      <c r="T3" s="415"/>
      <c r="U3" s="415"/>
      <c r="V3" s="415"/>
      <c r="W3" s="415"/>
      <c r="X3" s="616">
        <v>1</v>
      </c>
      <c r="Y3" s="415" t="s">
        <v>692</v>
      </c>
      <c r="Z3" s="615" t="s">
        <v>693</v>
      </c>
    </row>
    <row r="4" spans="1:26">
      <c r="A4" s="356">
        <v>46147</v>
      </c>
      <c r="B4" t="s">
        <v>1154</v>
      </c>
      <c r="D4" s="707">
        <v>46231</v>
      </c>
      <c r="K4" s="416" t="s">
        <v>390</v>
      </c>
      <c r="L4">
        <v>6</v>
      </c>
      <c r="M4">
        <v>600</v>
      </c>
      <c r="N4">
        <v>999</v>
      </c>
      <c r="O4">
        <v>24</v>
      </c>
      <c r="P4">
        <v>999</v>
      </c>
      <c r="Q4">
        <v>100</v>
      </c>
      <c r="R4">
        <v>999</v>
      </c>
      <c r="S4">
        <v>16</v>
      </c>
      <c r="X4" s="614">
        <v>1</v>
      </c>
      <c r="Y4" t="s">
        <v>692</v>
      </c>
      <c r="Z4" s="417" t="s">
        <v>693</v>
      </c>
    </row>
    <row r="5" spans="1:26">
      <c r="A5" s="356">
        <v>46148</v>
      </c>
      <c r="B5" t="s">
        <v>1155</v>
      </c>
      <c r="D5" s="707">
        <v>46251</v>
      </c>
      <c r="K5" s="416" t="s">
        <v>476</v>
      </c>
      <c r="L5">
        <v>4</v>
      </c>
      <c r="M5">
        <v>300</v>
      </c>
      <c r="N5">
        <v>999</v>
      </c>
      <c r="O5">
        <v>12</v>
      </c>
      <c r="P5">
        <v>999</v>
      </c>
      <c r="Q5">
        <v>100</v>
      </c>
      <c r="R5">
        <v>999</v>
      </c>
      <c r="S5">
        <v>16</v>
      </c>
      <c r="T5">
        <v>24</v>
      </c>
      <c r="U5">
        <v>60</v>
      </c>
      <c r="V5">
        <v>100</v>
      </c>
      <c r="W5">
        <v>999</v>
      </c>
      <c r="X5" s="416">
        <v>8</v>
      </c>
      <c r="Y5" t="s">
        <v>697</v>
      </c>
      <c r="Z5" s="417" t="s">
        <v>292</v>
      </c>
    </row>
    <row r="6" spans="1:26">
      <c r="A6" s="356">
        <v>46223</v>
      </c>
      <c r="B6" t="s">
        <v>1152</v>
      </c>
      <c r="D6" s="707">
        <v>46280</v>
      </c>
      <c r="K6" s="416" t="s">
        <v>1111</v>
      </c>
      <c r="L6">
        <v>3</v>
      </c>
      <c r="M6">
        <v>240</v>
      </c>
      <c r="N6">
        <v>999</v>
      </c>
      <c r="O6">
        <v>12</v>
      </c>
      <c r="P6">
        <v>999</v>
      </c>
      <c r="Q6">
        <v>80</v>
      </c>
      <c r="R6">
        <v>90</v>
      </c>
      <c r="S6">
        <v>16</v>
      </c>
      <c r="X6" s="416">
        <v>24</v>
      </c>
      <c r="Y6" t="s">
        <v>1139</v>
      </c>
      <c r="Z6" s="417" t="s">
        <v>1140</v>
      </c>
    </row>
    <row r="7" spans="1:26">
      <c r="A7" s="356">
        <v>46245</v>
      </c>
      <c r="B7" t="s">
        <v>1154</v>
      </c>
      <c r="D7" s="707">
        <v>46311</v>
      </c>
      <c r="K7" s="416" t="s">
        <v>1112</v>
      </c>
      <c r="L7">
        <v>4</v>
      </c>
      <c r="M7">
        <v>320</v>
      </c>
      <c r="N7">
        <v>999</v>
      </c>
      <c r="O7">
        <v>16</v>
      </c>
      <c r="P7">
        <v>999</v>
      </c>
      <c r="Q7">
        <v>80</v>
      </c>
      <c r="R7">
        <v>90</v>
      </c>
      <c r="S7">
        <v>16</v>
      </c>
      <c r="X7" s="416">
        <v>24</v>
      </c>
      <c r="Y7" t="s">
        <v>1139</v>
      </c>
      <c r="Z7" s="417" t="s">
        <v>1140</v>
      </c>
    </row>
    <row r="8" spans="1:26">
      <c r="A8" s="356">
        <v>46286</v>
      </c>
      <c r="B8" t="s">
        <v>1152</v>
      </c>
      <c r="D8" s="707">
        <v>46339</v>
      </c>
      <c r="K8" s="416" t="s">
        <v>1113</v>
      </c>
      <c r="L8">
        <v>5</v>
      </c>
      <c r="M8">
        <v>400</v>
      </c>
      <c r="N8">
        <v>999</v>
      </c>
      <c r="O8">
        <v>20</v>
      </c>
      <c r="P8">
        <v>999</v>
      </c>
      <c r="Q8">
        <v>80</v>
      </c>
      <c r="R8">
        <v>90</v>
      </c>
      <c r="S8">
        <v>16</v>
      </c>
      <c r="X8" s="416">
        <v>24</v>
      </c>
      <c r="Y8" t="s">
        <v>1139</v>
      </c>
      <c r="Z8" s="417" t="s">
        <v>1140</v>
      </c>
    </row>
    <row r="9" spans="1:26">
      <c r="A9" s="356">
        <v>46287</v>
      </c>
      <c r="B9" t="s">
        <v>1154</v>
      </c>
      <c r="D9" s="707">
        <v>46345</v>
      </c>
      <c r="K9" s="416" t="s">
        <v>1114</v>
      </c>
      <c r="L9">
        <v>6</v>
      </c>
      <c r="M9">
        <v>480</v>
      </c>
      <c r="N9">
        <v>999</v>
      </c>
      <c r="O9">
        <v>24</v>
      </c>
      <c r="P9">
        <v>999</v>
      </c>
      <c r="Q9">
        <v>80</v>
      </c>
      <c r="R9">
        <v>90</v>
      </c>
      <c r="S9">
        <v>16</v>
      </c>
      <c r="X9" s="416">
        <v>24</v>
      </c>
      <c r="Y9" t="s">
        <v>1139</v>
      </c>
      <c r="Z9" s="417" t="s">
        <v>1140</v>
      </c>
    </row>
    <row r="10" spans="1:26">
      <c r="A10" s="356">
        <v>46288</v>
      </c>
      <c r="B10" t="s">
        <v>1155</v>
      </c>
      <c r="D10" s="707">
        <v>46367</v>
      </c>
      <c r="K10" s="416" t="s">
        <v>647</v>
      </c>
      <c r="L10">
        <v>6</v>
      </c>
      <c r="M10">
        <v>600</v>
      </c>
      <c r="N10">
        <v>999</v>
      </c>
      <c r="O10">
        <v>24</v>
      </c>
      <c r="P10">
        <v>999</v>
      </c>
      <c r="Q10">
        <v>100</v>
      </c>
      <c r="R10">
        <v>999</v>
      </c>
      <c r="S10">
        <v>16</v>
      </c>
      <c r="X10" s="416">
        <v>25</v>
      </c>
      <c r="Y10" t="s">
        <v>700</v>
      </c>
      <c r="Z10" s="417" t="s">
        <v>701</v>
      </c>
    </row>
    <row r="11" spans="1:26">
      <c r="A11" s="356">
        <v>46307</v>
      </c>
      <c r="B11" t="s">
        <v>1152</v>
      </c>
      <c r="D11" s="707">
        <v>46401</v>
      </c>
      <c r="K11" s="416"/>
      <c r="X11" s="416"/>
      <c r="Z11" s="417"/>
    </row>
    <row r="12" spans="1:26">
      <c r="A12" s="356">
        <v>46329</v>
      </c>
      <c r="B12" t="s">
        <v>1154</v>
      </c>
      <c r="D12" s="707">
        <v>46412</v>
      </c>
      <c r="K12" s="416"/>
      <c r="X12" s="416"/>
      <c r="Z12" s="417"/>
    </row>
    <row r="13" spans="1:26">
      <c r="A13" s="356">
        <v>46349</v>
      </c>
      <c r="B13" t="s">
        <v>1152</v>
      </c>
      <c r="D13" s="707">
        <v>46413</v>
      </c>
      <c r="K13" s="416"/>
      <c r="X13" s="614"/>
      <c r="Z13" s="417"/>
    </row>
    <row r="14" spans="1:26">
      <c r="A14" s="356">
        <v>46385</v>
      </c>
      <c r="B14" t="s">
        <v>1154</v>
      </c>
      <c r="D14" s="707">
        <v>46414</v>
      </c>
      <c r="K14" s="416"/>
      <c r="X14" s="416"/>
      <c r="Z14" s="417"/>
    </row>
    <row r="15" spans="1:26">
      <c r="A15" s="356">
        <v>46386</v>
      </c>
      <c r="B15" t="s">
        <v>1155</v>
      </c>
      <c r="D15" s="707">
        <v>46415</v>
      </c>
      <c r="K15" s="416" t="s">
        <v>389</v>
      </c>
      <c r="L15">
        <v>3</v>
      </c>
      <c r="M15">
        <v>300</v>
      </c>
      <c r="N15">
        <v>999</v>
      </c>
      <c r="O15">
        <v>12</v>
      </c>
      <c r="P15">
        <v>24</v>
      </c>
      <c r="Q15">
        <v>100</v>
      </c>
      <c r="R15">
        <v>999</v>
      </c>
      <c r="S15">
        <v>16</v>
      </c>
      <c r="X15" s="614">
        <v>1</v>
      </c>
      <c r="Y15" t="s">
        <v>692</v>
      </c>
      <c r="Z15" s="417" t="s">
        <v>693</v>
      </c>
    </row>
    <row r="16" spans="1:26">
      <c r="A16" s="356">
        <v>46387</v>
      </c>
      <c r="B16" t="s">
        <v>1153</v>
      </c>
      <c r="D16" s="707">
        <v>46416</v>
      </c>
      <c r="K16" s="416" t="s">
        <v>391</v>
      </c>
      <c r="L16">
        <v>6</v>
      </c>
      <c r="M16">
        <v>600</v>
      </c>
      <c r="N16">
        <v>999</v>
      </c>
      <c r="O16">
        <v>60</v>
      </c>
      <c r="P16">
        <v>999</v>
      </c>
      <c r="Q16">
        <v>100</v>
      </c>
      <c r="R16">
        <v>999</v>
      </c>
      <c r="S16">
        <v>16</v>
      </c>
      <c r="X16" s="416">
        <v>20</v>
      </c>
      <c r="Y16" t="s">
        <v>696</v>
      </c>
      <c r="Z16" s="417" t="s">
        <v>320</v>
      </c>
    </row>
    <row r="17" spans="1:26" ht="13.8">
      <c r="A17" s="356">
        <v>46388</v>
      </c>
      <c r="B17" t="s">
        <v>1149</v>
      </c>
      <c r="D17" s="707"/>
      <c r="K17" s="416" t="s">
        <v>477</v>
      </c>
      <c r="L17">
        <v>3</v>
      </c>
      <c r="M17">
        <v>180</v>
      </c>
      <c r="N17">
        <v>999</v>
      </c>
      <c r="O17">
        <v>12</v>
      </c>
      <c r="P17">
        <v>24</v>
      </c>
      <c r="Q17">
        <v>0</v>
      </c>
      <c r="R17">
        <v>999</v>
      </c>
      <c r="S17">
        <v>0</v>
      </c>
      <c r="X17" s="416">
        <v>9</v>
      </c>
      <c r="Y17" s="617" t="s">
        <v>698</v>
      </c>
      <c r="Z17" s="618" t="s">
        <v>699</v>
      </c>
    </row>
    <row r="18" spans="1:26" ht="13.8">
      <c r="A18" s="356">
        <v>46389</v>
      </c>
      <c r="B18" t="s">
        <v>1150</v>
      </c>
      <c r="D18" s="707"/>
      <c r="K18" s="416" t="s">
        <v>478</v>
      </c>
      <c r="L18">
        <v>3</v>
      </c>
      <c r="M18">
        <v>180</v>
      </c>
      <c r="N18">
        <v>999</v>
      </c>
      <c r="O18">
        <v>12</v>
      </c>
      <c r="P18">
        <v>24</v>
      </c>
      <c r="Q18">
        <v>0</v>
      </c>
      <c r="R18">
        <v>999</v>
      </c>
      <c r="S18">
        <v>0</v>
      </c>
      <c r="X18" s="416">
        <v>9</v>
      </c>
      <c r="Y18" s="617" t="s">
        <v>698</v>
      </c>
      <c r="Z18" s="618" t="s">
        <v>699</v>
      </c>
    </row>
    <row r="19" spans="1:26">
      <c r="A19" s="356">
        <v>46390</v>
      </c>
      <c r="B19" t="s">
        <v>1151</v>
      </c>
      <c r="D19" s="707"/>
      <c r="K19" s="416" t="s">
        <v>706</v>
      </c>
      <c r="L19">
        <v>3</v>
      </c>
      <c r="Q19">
        <v>100</v>
      </c>
      <c r="R19">
        <v>999</v>
      </c>
      <c r="X19" s="416">
        <v>10</v>
      </c>
      <c r="Y19" t="s">
        <v>992</v>
      </c>
      <c r="Z19" s="417" t="s">
        <v>707</v>
      </c>
    </row>
    <row r="20" spans="1:26">
      <c r="A20" s="356">
        <v>46398</v>
      </c>
      <c r="B20" t="s">
        <v>1152</v>
      </c>
      <c r="D20" s="707"/>
      <c r="K20" s="416" t="s">
        <v>705</v>
      </c>
      <c r="L20">
        <v>3</v>
      </c>
      <c r="Q20">
        <v>100</v>
      </c>
      <c r="R20">
        <v>999</v>
      </c>
      <c r="X20" s="416">
        <v>21</v>
      </c>
      <c r="Y20" t="s">
        <v>709</v>
      </c>
      <c r="Z20" s="417" t="s">
        <v>708</v>
      </c>
    </row>
    <row r="21" spans="1:26">
      <c r="A21" s="356">
        <v>46429</v>
      </c>
      <c r="B21" t="s">
        <v>1153</v>
      </c>
      <c r="D21" s="707"/>
      <c r="K21" s="416" t="s">
        <v>393</v>
      </c>
      <c r="L21">
        <v>4</v>
      </c>
      <c r="M21">
        <v>240</v>
      </c>
      <c r="N21">
        <v>320</v>
      </c>
      <c r="O21">
        <v>16</v>
      </c>
      <c r="P21">
        <v>32</v>
      </c>
      <c r="Q21">
        <v>60</v>
      </c>
      <c r="R21">
        <v>112</v>
      </c>
      <c r="S21">
        <v>0</v>
      </c>
      <c r="X21" s="416">
        <v>23</v>
      </c>
      <c r="Y21" t="s">
        <v>694</v>
      </c>
      <c r="Z21" s="417" t="s">
        <v>695</v>
      </c>
    </row>
    <row r="22" spans="1:26">
      <c r="A22" s="356">
        <v>46441</v>
      </c>
      <c r="B22" t="s">
        <v>1154</v>
      </c>
      <c r="D22" s="707"/>
      <c r="K22" s="416" t="s">
        <v>394</v>
      </c>
      <c r="L22">
        <v>5</v>
      </c>
      <c r="M22">
        <v>300</v>
      </c>
      <c r="N22">
        <v>400</v>
      </c>
      <c r="O22">
        <v>20</v>
      </c>
      <c r="P22">
        <v>40</v>
      </c>
      <c r="Q22">
        <v>60</v>
      </c>
      <c r="R22">
        <v>120</v>
      </c>
      <c r="S22">
        <v>0</v>
      </c>
      <c r="X22" s="416">
        <v>23</v>
      </c>
      <c r="Y22" t="s">
        <v>694</v>
      </c>
      <c r="Z22" s="417" t="s">
        <v>695</v>
      </c>
    </row>
    <row r="23" spans="1:26">
      <c r="A23" s="356">
        <v>46467</v>
      </c>
      <c r="B23" t="s">
        <v>1151</v>
      </c>
      <c r="D23" s="707"/>
      <c r="K23" s="416"/>
      <c r="X23" s="416"/>
      <c r="Z23" s="417"/>
    </row>
    <row r="24" spans="1:26">
      <c r="A24" s="356">
        <v>46506</v>
      </c>
      <c r="B24" t="s">
        <v>1153</v>
      </c>
      <c r="D24" s="707"/>
      <c r="K24" s="416"/>
      <c r="X24" s="416"/>
      <c r="Z24" s="417"/>
    </row>
    <row r="25" spans="1:26" ht="13.8" thickBot="1">
      <c r="A25" s="356">
        <v>46510</v>
      </c>
      <c r="B25" t="s">
        <v>1152</v>
      </c>
      <c r="D25" s="707"/>
      <c r="K25" s="418"/>
      <c r="L25" s="419"/>
      <c r="M25" s="419"/>
      <c r="N25" s="419"/>
      <c r="O25" s="419"/>
      <c r="P25" s="419"/>
      <c r="Q25" s="419"/>
      <c r="R25" s="419"/>
      <c r="S25" s="419"/>
      <c r="T25" s="419"/>
      <c r="U25" s="419"/>
      <c r="V25" s="419"/>
      <c r="W25" s="419"/>
      <c r="X25" s="418"/>
      <c r="Y25" s="419"/>
      <c r="Z25" s="420"/>
    </row>
    <row r="26" spans="1:26" ht="13.8" thickBot="1">
      <c r="A26" s="356">
        <v>46511</v>
      </c>
      <c r="B26" t="s">
        <v>1154</v>
      </c>
      <c r="D26" s="707"/>
      <c r="K26" s="421"/>
      <c r="L26" s="421"/>
      <c r="M26" s="421"/>
      <c r="N26" s="421"/>
      <c r="O26" s="421"/>
      <c r="P26" s="421"/>
      <c r="Q26" s="421"/>
      <c r="R26" s="421"/>
      <c r="S26" s="421"/>
      <c r="T26" s="421"/>
      <c r="U26" s="421"/>
      <c r="V26" s="421"/>
      <c r="W26" s="565"/>
    </row>
    <row r="27" spans="1:26" ht="13.8" thickBot="1">
      <c r="A27" s="356">
        <v>46512</v>
      </c>
      <c r="B27" t="s">
        <v>1155</v>
      </c>
      <c r="D27" s="707"/>
      <c r="J27" s="417"/>
      <c r="K27" s="421" t="s">
        <v>475</v>
      </c>
      <c r="L27" s="421" t="s">
        <v>740</v>
      </c>
      <c r="M27" s="421" t="s">
        <v>1131</v>
      </c>
      <c r="N27" s="421" t="s">
        <v>738</v>
      </c>
      <c r="O27" s="421" t="s">
        <v>739</v>
      </c>
      <c r="P27" s="421"/>
      <c r="Q27" s="421"/>
      <c r="R27" s="421"/>
      <c r="S27" s="421"/>
      <c r="T27" s="421"/>
      <c r="U27" s="421"/>
      <c r="V27" s="421"/>
      <c r="W27" s="914"/>
      <c r="X27" s="913" t="s">
        <v>737</v>
      </c>
      <c r="Y27" s="421"/>
      <c r="Z27" s="914"/>
    </row>
    <row r="28" spans="1:26">
      <c r="A28" s="356">
        <v>46587</v>
      </c>
      <c r="B28" t="s">
        <v>1152</v>
      </c>
      <c r="D28" s="707"/>
      <c r="J28" s="417"/>
      <c r="K28" s="414" t="str">
        <f>CONCATENATE(L28," ",U28," ",V28," ",W28)</f>
        <v>1 情報通信関連コース  プログラマー養成科（Java言語等）</v>
      </c>
      <c r="L28" s="415">
        <v>1</v>
      </c>
      <c r="M28">
        <v>1</v>
      </c>
      <c r="N28">
        <v>1</v>
      </c>
      <c r="O28">
        <v>1</v>
      </c>
      <c r="U28" t="s">
        <v>602</v>
      </c>
      <c r="W28" t="s">
        <v>568</v>
      </c>
      <c r="X28" s="416">
        <v>1</v>
      </c>
      <c r="Z28" s="417"/>
    </row>
    <row r="29" spans="1:26">
      <c r="A29" s="356">
        <v>46610</v>
      </c>
      <c r="B29" t="s">
        <v>1155</v>
      </c>
      <c r="D29" s="707"/>
      <c r="J29" s="417"/>
      <c r="K29" s="416" t="str">
        <f t="shared" ref="K29:K40" si="0">CONCATENATE(L29," ",U29," ",V29," ",W29)</f>
        <v>2 情報通信関連コース  情報技術管理者養成科</v>
      </c>
      <c r="L29">
        <v>2</v>
      </c>
      <c r="M29">
        <v>2</v>
      </c>
      <c r="N29">
        <v>2</v>
      </c>
      <c r="O29">
        <v>2</v>
      </c>
      <c r="U29" t="s">
        <v>602</v>
      </c>
      <c r="W29" t="s">
        <v>569</v>
      </c>
      <c r="X29" s="416">
        <v>2</v>
      </c>
      <c r="Z29" s="417"/>
    </row>
    <row r="30" spans="1:26">
      <c r="A30" s="356">
        <v>46650</v>
      </c>
      <c r="B30" t="s">
        <v>1152</v>
      </c>
      <c r="D30" s="707"/>
      <c r="J30" s="417"/>
      <c r="K30" s="416" t="str">
        <f t="shared" si="0"/>
        <v>3 情報通信関連コース  情報技術活用科</v>
      </c>
      <c r="L30">
        <v>3</v>
      </c>
      <c r="M30">
        <v>3</v>
      </c>
      <c r="N30">
        <v>3</v>
      </c>
      <c r="O30">
        <v>3</v>
      </c>
      <c r="U30" t="s">
        <v>602</v>
      </c>
      <c r="W30" t="s">
        <v>570</v>
      </c>
      <c r="X30" s="416">
        <v>3</v>
      </c>
      <c r="Z30" s="417"/>
    </row>
    <row r="31" spans="1:26">
      <c r="A31" s="356">
        <v>46653</v>
      </c>
      <c r="B31" t="s">
        <v>1153</v>
      </c>
      <c r="D31" s="707"/>
      <c r="J31" s="417"/>
      <c r="K31" s="416" t="str">
        <f t="shared" si="0"/>
        <v>4 情報通信関連コース  Webクリエイター養成科</v>
      </c>
      <c r="L31">
        <v>4</v>
      </c>
      <c r="M31">
        <v>4</v>
      </c>
      <c r="N31">
        <v>4</v>
      </c>
      <c r="O31">
        <v>4</v>
      </c>
      <c r="U31" t="s">
        <v>602</v>
      </c>
      <c r="W31" t="s">
        <v>571</v>
      </c>
      <c r="X31" s="416">
        <v>4</v>
      </c>
      <c r="Z31" s="417"/>
    </row>
    <row r="32" spans="1:26">
      <c r="A32" s="356">
        <v>46671</v>
      </c>
      <c r="B32" t="s">
        <v>1152</v>
      </c>
      <c r="D32" s="707"/>
      <c r="J32" s="417"/>
      <c r="K32" s="416" t="str">
        <f t="shared" si="0"/>
        <v>5 情報通信関連コース  アプリケーション活用科</v>
      </c>
      <c r="L32">
        <v>5</v>
      </c>
      <c r="M32">
        <v>5</v>
      </c>
      <c r="N32">
        <v>5</v>
      </c>
      <c r="U32" t="s">
        <v>602</v>
      </c>
      <c r="W32" t="s">
        <v>572</v>
      </c>
      <c r="X32" s="416">
        <v>5</v>
      </c>
      <c r="Z32" s="417"/>
    </row>
    <row r="33" spans="1:26">
      <c r="A33" s="356">
        <v>46694</v>
      </c>
      <c r="B33" t="s">
        <v>1155</v>
      </c>
      <c r="D33" s="707"/>
      <c r="J33" s="417"/>
      <c r="K33" s="416" t="str">
        <f t="shared" si="0"/>
        <v>6 就職促進コース 福祉・医療系 介護職員養成科</v>
      </c>
      <c r="L33">
        <v>6</v>
      </c>
      <c r="M33">
        <v>6</v>
      </c>
      <c r="N33">
        <v>6</v>
      </c>
      <c r="O33">
        <v>6</v>
      </c>
      <c r="U33" t="s">
        <v>603</v>
      </c>
      <c r="V33" t="s">
        <v>599</v>
      </c>
      <c r="W33" t="s">
        <v>573</v>
      </c>
      <c r="X33" s="416">
        <v>6</v>
      </c>
      <c r="Z33" s="417"/>
    </row>
    <row r="34" spans="1:26">
      <c r="A34" s="356">
        <v>46714</v>
      </c>
      <c r="B34" t="s">
        <v>1154</v>
      </c>
      <c r="D34" s="707"/>
      <c r="J34" s="417"/>
      <c r="K34" s="416" t="str">
        <f t="shared" si="0"/>
        <v>7 就職促進コース 福祉・医療系 医療事務・介護保険事務科</v>
      </c>
      <c r="L34">
        <v>7</v>
      </c>
      <c r="M34">
        <v>7</v>
      </c>
      <c r="N34">
        <v>7</v>
      </c>
      <c r="O34">
        <v>7</v>
      </c>
      <c r="U34" t="s">
        <v>603</v>
      </c>
      <c r="V34" t="s">
        <v>599</v>
      </c>
      <c r="W34" t="s">
        <v>574</v>
      </c>
      <c r="X34" s="416">
        <v>7</v>
      </c>
      <c r="Z34" s="417"/>
    </row>
    <row r="35" spans="1:26">
      <c r="A35" s="356"/>
      <c r="D35" s="707"/>
      <c r="J35" s="417"/>
      <c r="K35" s="416" t="str">
        <f>CONCATENATE(L35," ",U35," ",V35," ",W35)</f>
        <v>8 就職促進コース 総務・経理系 総務・経理科</v>
      </c>
      <c r="L35">
        <v>8</v>
      </c>
      <c r="M35">
        <v>8</v>
      </c>
      <c r="N35">
        <v>8</v>
      </c>
      <c r="O35">
        <v>8</v>
      </c>
      <c r="U35" t="s">
        <v>603</v>
      </c>
      <c r="V35" t="s">
        <v>600</v>
      </c>
      <c r="W35" t="s">
        <v>1033</v>
      </c>
      <c r="X35" s="416">
        <v>8</v>
      </c>
      <c r="Z35" s="417"/>
    </row>
    <row r="36" spans="1:26">
      <c r="A36" s="356"/>
      <c r="D36" s="707"/>
      <c r="J36" s="417"/>
      <c r="K36" s="416" t="str">
        <f t="shared" si="0"/>
        <v>9 就職促進コース サービス系 サービス産業従事者養成科</v>
      </c>
      <c r="L36">
        <v>9</v>
      </c>
      <c r="M36">
        <v>9</v>
      </c>
      <c r="N36">
        <v>9</v>
      </c>
      <c r="U36" t="s">
        <v>603</v>
      </c>
      <c r="V36" t="s">
        <v>601</v>
      </c>
      <c r="W36" t="s">
        <v>575</v>
      </c>
      <c r="X36" s="416">
        <v>9</v>
      </c>
      <c r="Z36" s="417"/>
    </row>
    <row r="37" spans="1:26">
      <c r="A37" s="356"/>
      <c r="D37" s="707"/>
      <c r="J37" s="417"/>
      <c r="K37" s="416" t="str">
        <f t="shared" si="0"/>
        <v>10 就職促進コース その他 国際ビジネス科</v>
      </c>
      <c r="L37">
        <v>10</v>
      </c>
      <c r="M37">
        <v>10</v>
      </c>
      <c r="N37">
        <v>10</v>
      </c>
      <c r="U37" t="s">
        <v>603</v>
      </c>
      <c r="V37" t="s">
        <v>356</v>
      </c>
      <c r="W37" t="s">
        <v>576</v>
      </c>
      <c r="X37" s="416">
        <v>10</v>
      </c>
      <c r="Z37" s="417"/>
    </row>
    <row r="38" spans="1:26">
      <c r="A38" s="356"/>
      <c r="D38" s="707"/>
      <c r="J38" s="417"/>
      <c r="K38" s="416" t="str">
        <f t="shared" si="0"/>
        <v>11 就職促進コース その他 その他</v>
      </c>
      <c r="L38">
        <v>11</v>
      </c>
      <c r="M38">
        <v>11</v>
      </c>
      <c r="N38">
        <v>11</v>
      </c>
      <c r="O38">
        <v>11</v>
      </c>
      <c r="U38" t="s">
        <v>603</v>
      </c>
      <c r="V38" t="s">
        <v>356</v>
      </c>
      <c r="W38" t="s">
        <v>356</v>
      </c>
      <c r="X38" s="416">
        <v>11</v>
      </c>
      <c r="Z38" s="417"/>
    </row>
    <row r="39" spans="1:26">
      <c r="A39" s="356"/>
      <c r="D39" s="707"/>
      <c r="J39" s="417"/>
      <c r="K39" s="416" t="str">
        <f t="shared" si="0"/>
        <v xml:space="preserve">   </v>
      </c>
      <c r="X39" s="416"/>
      <c r="Z39" s="417"/>
    </row>
    <row r="40" spans="1:26">
      <c r="A40" s="356"/>
      <c r="D40" s="707"/>
      <c r="J40" s="417"/>
      <c r="K40" s="416" t="str">
        <f t="shared" si="0"/>
        <v xml:space="preserve">   </v>
      </c>
      <c r="X40" s="416"/>
      <c r="Z40" s="417"/>
    </row>
    <row r="41" spans="1:26">
      <c r="A41" s="356"/>
      <c r="D41" s="707"/>
      <c r="J41" s="417"/>
      <c r="K41" s="416"/>
      <c r="W41" s="417"/>
      <c r="X41" s="416"/>
      <c r="Z41" s="417"/>
    </row>
    <row r="42" spans="1:26">
      <c r="A42" s="356"/>
      <c r="D42" s="707"/>
      <c r="K42" s="416"/>
      <c r="W42" s="417"/>
      <c r="X42" s="416"/>
      <c r="Z42" s="417"/>
    </row>
    <row r="43" spans="1:26">
      <c r="A43" s="356"/>
      <c r="D43" s="707"/>
      <c r="K43" s="416"/>
      <c r="W43" s="417"/>
      <c r="X43" s="416"/>
      <c r="Z43" s="417"/>
    </row>
    <row r="44" spans="1:26" ht="13.8" thickBot="1">
      <c r="A44" s="356"/>
      <c r="D44" s="707"/>
      <c r="K44" s="418"/>
      <c r="L44" s="419"/>
      <c r="M44" s="419"/>
      <c r="N44" s="419"/>
      <c r="O44" s="419"/>
      <c r="P44" s="419"/>
      <c r="Q44" s="419"/>
      <c r="R44" s="419"/>
      <c r="S44" s="419"/>
      <c r="T44" s="419"/>
      <c r="U44" s="419"/>
      <c r="V44" s="419"/>
      <c r="W44" s="420"/>
      <c r="X44" s="418"/>
      <c r="Y44" s="419"/>
      <c r="Z44" s="420"/>
    </row>
    <row r="45" spans="1:26">
      <c r="A45" s="356"/>
      <c r="D45" s="707"/>
    </row>
    <row r="46" spans="1:26">
      <c r="A46" s="356"/>
      <c r="D46" s="707"/>
    </row>
    <row r="47" spans="1:26">
      <c r="A47" s="356"/>
      <c r="D47" s="707"/>
    </row>
    <row r="48" spans="1:26">
      <c r="A48" s="356"/>
      <c r="D48" s="707"/>
    </row>
    <row r="49" spans="1:4">
      <c r="A49" s="356"/>
      <c r="D49" s="707"/>
    </row>
    <row r="50" spans="1:4">
      <c r="A50" s="356"/>
      <c r="D50" s="707"/>
    </row>
    <row r="51" spans="1:4">
      <c r="A51" s="356"/>
      <c r="D51" s="707"/>
    </row>
    <row r="52" spans="1:4">
      <c r="A52" s="356"/>
      <c r="D52" s="707"/>
    </row>
    <row r="53" spans="1:4">
      <c r="D53" s="707"/>
    </row>
    <row r="54" spans="1:4">
      <c r="D54" s="707"/>
    </row>
    <row r="55" spans="1:4">
      <c r="D55" s="707"/>
    </row>
    <row r="56" spans="1:4">
      <c r="D56" s="707"/>
    </row>
    <row r="57" spans="1:4">
      <c r="D57" s="707"/>
    </row>
    <row r="58" spans="1:4">
      <c r="D58" s="707"/>
    </row>
    <row r="59" spans="1:4">
      <c r="D59" s="707"/>
    </row>
    <row r="60" spans="1:4">
      <c r="D60" s="707"/>
    </row>
    <row r="61" spans="1:4">
      <c r="D61" s="707"/>
    </row>
    <row r="62" spans="1:4">
      <c r="D62" s="707"/>
    </row>
    <row r="63" spans="1:4">
      <c r="D63" s="707"/>
    </row>
    <row r="64" spans="1:4">
      <c r="D64" s="707"/>
    </row>
    <row r="65" spans="4:4">
      <c r="D65" s="707"/>
    </row>
    <row r="66" spans="4:4">
      <c r="D66" s="707"/>
    </row>
    <row r="67" spans="4:4">
      <c r="D67" s="707"/>
    </row>
    <row r="68" spans="4:4">
      <c r="D68" s="707"/>
    </row>
    <row r="69" spans="4:4">
      <c r="D69" s="707"/>
    </row>
    <row r="70" spans="4:4">
      <c r="D70" s="707"/>
    </row>
    <row r="71" spans="4:4">
      <c r="D71" s="707"/>
    </row>
    <row r="72" spans="4:4">
      <c r="D72" s="707"/>
    </row>
    <row r="73" spans="4:4">
      <c r="D73" s="707"/>
    </row>
    <row r="74" spans="4:4">
      <c r="D74" s="707"/>
    </row>
    <row r="75" spans="4:4">
      <c r="D75" s="707"/>
    </row>
    <row r="76" spans="4:4">
      <c r="D76" s="707"/>
    </row>
    <row r="77" spans="4:4">
      <c r="D77" s="707"/>
    </row>
    <row r="78" spans="4:4">
      <c r="D78" s="707"/>
    </row>
    <row r="79" spans="4:4">
      <c r="D79" s="707"/>
    </row>
    <row r="80" spans="4:4">
      <c r="D80" s="707"/>
    </row>
    <row r="81" spans="4:4">
      <c r="D81" s="707"/>
    </row>
    <row r="82" spans="4:4">
      <c r="D82" s="707"/>
    </row>
    <row r="83" spans="4:4">
      <c r="D83" s="707"/>
    </row>
    <row r="84" spans="4:4">
      <c r="D84" s="707"/>
    </row>
    <row r="85" spans="4:4">
      <c r="D85" s="707"/>
    </row>
    <row r="86" spans="4:4">
      <c r="D86" s="707"/>
    </row>
    <row r="87" spans="4:4">
      <c r="D87" s="707"/>
    </row>
    <row r="88" spans="4:4">
      <c r="D88" s="707"/>
    </row>
    <row r="89" spans="4:4">
      <c r="D89" s="707"/>
    </row>
    <row r="90" spans="4:4">
      <c r="D90" s="707"/>
    </row>
    <row r="91" spans="4:4">
      <c r="D91" s="707"/>
    </row>
    <row r="92" spans="4:4">
      <c r="D92" s="707"/>
    </row>
    <row r="93" spans="4:4">
      <c r="D93" s="707"/>
    </row>
    <row r="94" spans="4:4">
      <c r="D94" s="707"/>
    </row>
    <row r="95" spans="4:4">
      <c r="D95" s="707"/>
    </row>
    <row r="96" spans="4:4">
      <c r="D96" s="707"/>
    </row>
    <row r="97" spans="4:4">
      <c r="D97" s="707"/>
    </row>
    <row r="98" spans="4:4">
      <c r="D98" s="707"/>
    </row>
    <row r="99" spans="4:4">
      <c r="D99" s="707"/>
    </row>
    <row r="100" spans="4:4">
      <c r="D100" s="707"/>
    </row>
    <row r="101" spans="4:4">
      <c r="D101" s="707"/>
    </row>
    <row r="102" spans="4:4">
      <c r="D102" s="707"/>
    </row>
    <row r="103" spans="4:4">
      <c r="D103" s="707"/>
    </row>
    <row r="104" spans="4:4">
      <c r="D104" s="707"/>
    </row>
    <row r="105" spans="4:4">
      <c r="D105" s="707"/>
    </row>
    <row r="106" spans="4:4">
      <c r="D106" s="707"/>
    </row>
    <row r="107" spans="4:4">
      <c r="D107" s="707"/>
    </row>
    <row r="108" spans="4:4">
      <c r="D108" s="707"/>
    </row>
    <row r="109" spans="4:4">
      <c r="D109" s="707"/>
    </row>
    <row r="110" spans="4:4">
      <c r="D110" s="707"/>
    </row>
    <row r="111" spans="4:4">
      <c r="D111" s="707"/>
    </row>
    <row r="112" spans="4:4">
      <c r="D112" s="707"/>
    </row>
    <row r="113" spans="4:4">
      <c r="D113" s="707"/>
    </row>
    <row r="114" spans="4:4">
      <c r="D114" s="707"/>
    </row>
    <row r="115" spans="4:4">
      <c r="D115" s="707"/>
    </row>
    <row r="116" spans="4:4">
      <c r="D116" s="707"/>
    </row>
    <row r="117" spans="4:4">
      <c r="D117" s="707"/>
    </row>
    <row r="118" spans="4:4">
      <c r="D118" s="707"/>
    </row>
    <row r="119" spans="4:4">
      <c r="D119" s="707"/>
    </row>
    <row r="120" spans="4:4">
      <c r="D120" s="707"/>
    </row>
    <row r="121" spans="4:4">
      <c r="D121" s="707"/>
    </row>
    <row r="122" spans="4:4">
      <c r="D122" s="707"/>
    </row>
    <row r="123" spans="4:4">
      <c r="D123" s="707"/>
    </row>
    <row r="124" spans="4:4">
      <c r="D124" s="707"/>
    </row>
    <row r="125" spans="4:4">
      <c r="D125" s="707"/>
    </row>
    <row r="126" spans="4:4">
      <c r="D126" s="707"/>
    </row>
    <row r="127" spans="4:4">
      <c r="D127" s="707"/>
    </row>
    <row r="128" spans="4:4">
      <c r="D128" s="707"/>
    </row>
    <row r="129" spans="4:4">
      <c r="D129" s="707"/>
    </row>
    <row r="130" spans="4:4">
      <c r="D130" s="707"/>
    </row>
    <row r="131" spans="4:4">
      <c r="D131" s="707"/>
    </row>
    <row r="132" spans="4:4">
      <c r="D132" s="707"/>
    </row>
    <row r="133" spans="4:4">
      <c r="D133" s="707"/>
    </row>
    <row r="134" spans="4:4">
      <c r="D134" s="707"/>
    </row>
    <row r="135" spans="4:4">
      <c r="D135" s="707"/>
    </row>
    <row r="136" spans="4:4">
      <c r="D136" s="707"/>
    </row>
    <row r="137" spans="4:4">
      <c r="D137" s="707"/>
    </row>
    <row r="138" spans="4:4">
      <c r="D138" s="707"/>
    </row>
    <row r="139" spans="4:4">
      <c r="D139" s="707"/>
    </row>
    <row r="140" spans="4:4">
      <c r="D140" s="707"/>
    </row>
    <row r="141" spans="4:4">
      <c r="D141" s="707"/>
    </row>
    <row r="142" spans="4:4">
      <c r="D142" s="707"/>
    </row>
    <row r="143" spans="4:4">
      <c r="D143" s="707"/>
    </row>
    <row r="144" spans="4:4">
      <c r="D144" s="707"/>
    </row>
    <row r="145" spans="4:4">
      <c r="D145" s="707"/>
    </row>
    <row r="146" spans="4:4">
      <c r="D146" s="707"/>
    </row>
    <row r="147" spans="4:4">
      <c r="D147" s="707"/>
    </row>
    <row r="148" spans="4:4">
      <c r="D148" s="707"/>
    </row>
    <row r="149" spans="4:4">
      <c r="D149" s="707"/>
    </row>
    <row r="150" spans="4:4">
      <c r="D150" s="707"/>
    </row>
    <row r="151" spans="4:4">
      <c r="D151" s="707"/>
    </row>
    <row r="152" spans="4:4">
      <c r="D152" s="707"/>
    </row>
    <row r="153" spans="4:4">
      <c r="D153" s="704"/>
    </row>
    <row r="154" spans="4:4">
      <c r="D154" s="704"/>
    </row>
    <row r="155" spans="4:4">
      <c r="D155" s="704"/>
    </row>
    <row r="156" spans="4:4">
      <c r="D156" s="704"/>
    </row>
    <row r="157" spans="4:4">
      <c r="D157" s="704"/>
    </row>
    <row r="158" spans="4:4">
      <c r="D158" s="704"/>
    </row>
    <row r="159" spans="4:4">
      <c r="D159" s="704"/>
    </row>
    <row r="160" spans="4:4">
      <c r="D160" s="704"/>
    </row>
    <row r="161" spans="4:4">
      <c r="D161" s="704"/>
    </row>
    <row r="162" spans="4:4">
      <c r="D162" s="704"/>
    </row>
    <row r="163" spans="4:4">
      <c r="D163" s="704"/>
    </row>
    <row r="164" spans="4:4">
      <c r="D164" s="704"/>
    </row>
    <row r="165" spans="4:4">
      <c r="D165" s="704"/>
    </row>
    <row r="166" spans="4:4">
      <c r="D166" s="704"/>
    </row>
    <row r="167" spans="4:4">
      <c r="D167" s="704"/>
    </row>
    <row r="168" spans="4:4">
      <c r="D168" s="704"/>
    </row>
    <row r="169" spans="4:4">
      <c r="D169" s="704"/>
    </row>
    <row r="170" spans="4:4">
      <c r="D170" s="704"/>
    </row>
    <row r="171" spans="4:4">
      <c r="D171" s="704"/>
    </row>
    <row r="172" spans="4:4">
      <c r="D172" s="704"/>
    </row>
    <row r="173" spans="4:4">
      <c r="D173" s="704"/>
    </row>
    <row r="174" spans="4:4">
      <c r="D174" s="704"/>
    </row>
    <row r="175" spans="4:4">
      <c r="D175" s="704"/>
    </row>
    <row r="176" spans="4:4">
      <c r="D176" s="704"/>
    </row>
    <row r="177" spans="4:4">
      <c r="D177" s="704"/>
    </row>
    <row r="178" spans="4:4">
      <c r="D178" s="704"/>
    </row>
    <row r="179" spans="4:4">
      <c r="D179" s="704"/>
    </row>
    <row r="180" spans="4:4">
      <c r="D180" s="704"/>
    </row>
    <row r="181" spans="4:4">
      <c r="D181" s="704"/>
    </row>
    <row r="182" spans="4:4">
      <c r="D182" s="704"/>
    </row>
    <row r="183" spans="4:4">
      <c r="D183" s="704"/>
    </row>
    <row r="184" spans="4:4">
      <c r="D184" s="704"/>
    </row>
    <row r="185" spans="4:4">
      <c r="D185" s="704"/>
    </row>
    <row r="186" spans="4:4">
      <c r="D186" s="704"/>
    </row>
    <row r="187" spans="4:4">
      <c r="D187" s="704"/>
    </row>
    <row r="188" spans="4:4">
      <c r="D188" s="704"/>
    </row>
    <row r="189" spans="4:4">
      <c r="D189" s="704"/>
    </row>
    <row r="190" spans="4:4">
      <c r="D190" s="704"/>
    </row>
    <row r="191" spans="4:4">
      <c r="D191" s="704"/>
    </row>
    <row r="192" spans="4:4">
      <c r="D192" s="704"/>
    </row>
    <row r="193" spans="4:4">
      <c r="D193" s="704"/>
    </row>
    <row r="194" spans="4:4">
      <c r="D194" s="704"/>
    </row>
    <row r="195" spans="4:4">
      <c r="D195" s="704"/>
    </row>
    <row r="196" spans="4:4">
      <c r="D196" s="704"/>
    </row>
    <row r="197" spans="4:4">
      <c r="D197" s="704"/>
    </row>
    <row r="198" spans="4:4">
      <c r="D198" s="704"/>
    </row>
    <row r="199" spans="4:4">
      <c r="D199" s="704"/>
    </row>
    <row r="200" spans="4:4">
      <c r="D200" s="704"/>
    </row>
    <row r="201" spans="4:4">
      <c r="D201" s="704"/>
    </row>
    <row r="202" spans="4:4">
      <c r="D202" s="704"/>
    </row>
    <row r="203" spans="4:4">
      <c r="D203" s="704"/>
    </row>
    <row r="204" spans="4:4">
      <c r="D204" s="704"/>
    </row>
    <row r="205" spans="4:4">
      <c r="D205" s="704"/>
    </row>
    <row r="206" spans="4:4">
      <c r="D206" s="704"/>
    </row>
    <row r="207" spans="4:4">
      <c r="D207" s="704"/>
    </row>
    <row r="208" spans="4:4">
      <c r="D208" s="704"/>
    </row>
    <row r="209" spans="4:4">
      <c r="D209" s="704"/>
    </row>
    <row r="210" spans="4:4">
      <c r="D210" s="704"/>
    </row>
    <row r="211" spans="4:4">
      <c r="D211" s="704"/>
    </row>
    <row r="212" spans="4:4">
      <c r="D212" s="704"/>
    </row>
    <row r="213" spans="4:4">
      <c r="D213" s="704"/>
    </row>
    <row r="214" spans="4:4">
      <c r="D214" s="704"/>
    </row>
    <row r="215" spans="4:4">
      <c r="D215" s="704"/>
    </row>
    <row r="216" spans="4:4">
      <c r="D216" s="704"/>
    </row>
    <row r="217" spans="4:4">
      <c r="D217" s="704"/>
    </row>
    <row r="218" spans="4:4">
      <c r="D218" s="704"/>
    </row>
    <row r="219" spans="4:4">
      <c r="D219" s="704"/>
    </row>
    <row r="220" spans="4:4">
      <c r="D220" s="704"/>
    </row>
    <row r="221" spans="4:4">
      <c r="D221" s="704"/>
    </row>
    <row r="222" spans="4:4">
      <c r="D222" s="704"/>
    </row>
    <row r="223" spans="4:4">
      <c r="D223" s="704"/>
    </row>
    <row r="224" spans="4:4">
      <c r="D224" s="704"/>
    </row>
    <row r="225" spans="4:4">
      <c r="D225" s="704"/>
    </row>
    <row r="226" spans="4:4">
      <c r="D226" s="704"/>
    </row>
    <row r="227" spans="4:4">
      <c r="D227" s="704"/>
    </row>
    <row r="228" spans="4:4">
      <c r="D228" s="704"/>
    </row>
    <row r="229" spans="4:4">
      <c r="D229" s="704"/>
    </row>
    <row r="230" spans="4:4">
      <c r="D230" s="704"/>
    </row>
    <row r="231" spans="4:4">
      <c r="D231" s="704"/>
    </row>
    <row r="232" spans="4:4">
      <c r="D232" s="704"/>
    </row>
    <row r="233" spans="4:4">
      <c r="D233" s="704"/>
    </row>
    <row r="234" spans="4:4">
      <c r="D234" s="704"/>
    </row>
    <row r="235" spans="4:4">
      <c r="D235" s="704"/>
    </row>
    <row r="236" spans="4:4">
      <c r="D236" s="704"/>
    </row>
    <row r="237" spans="4:4">
      <c r="D237" s="704"/>
    </row>
    <row r="238" spans="4:4">
      <c r="D238" s="704"/>
    </row>
    <row r="239" spans="4:4">
      <c r="D239" s="704"/>
    </row>
    <row r="240" spans="4:4">
      <c r="D240" s="704"/>
    </row>
    <row r="241" spans="4:4">
      <c r="D241" s="704"/>
    </row>
    <row r="242" spans="4:4">
      <c r="D242" s="704"/>
    </row>
    <row r="243" spans="4:4">
      <c r="D243" s="704"/>
    </row>
    <row r="244" spans="4:4">
      <c r="D244" s="704"/>
    </row>
    <row r="245" spans="4:4">
      <c r="D245" s="704"/>
    </row>
    <row r="246" spans="4:4">
      <c r="D246" s="704"/>
    </row>
    <row r="247" spans="4:4">
      <c r="D247" s="704"/>
    </row>
    <row r="248" spans="4:4">
      <c r="D248" s="704"/>
    </row>
    <row r="249" spans="4:4">
      <c r="D249" s="704"/>
    </row>
    <row r="250" spans="4:4">
      <c r="D250" s="704"/>
    </row>
    <row r="251" spans="4:4">
      <c r="D251" s="704"/>
    </row>
    <row r="252" spans="4:4">
      <c r="D252" s="704"/>
    </row>
    <row r="253" spans="4:4">
      <c r="D253" s="704"/>
    </row>
    <row r="254" spans="4:4">
      <c r="D254" s="704"/>
    </row>
    <row r="255" spans="4:4">
      <c r="D255" s="704"/>
    </row>
    <row r="256" spans="4:4">
      <c r="D256" s="704"/>
    </row>
    <row r="257" spans="4:4">
      <c r="D257" s="704"/>
    </row>
    <row r="258" spans="4:4">
      <c r="D258" s="704"/>
    </row>
    <row r="259" spans="4:4">
      <c r="D259" s="704"/>
    </row>
    <row r="260" spans="4:4">
      <c r="D260" s="704"/>
    </row>
    <row r="261" spans="4:4">
      <c r="D261" s="704"/>
    </row>
    <row r="262" spans="4:4">
      <c r="D262" s="704"/>
    </row>
    <row r="263" spans="4:4">
      <c r="D263" s="704"/>
    </row>
    <row r="264" spans="4:4">
      <c r="D264" s="704"/>
    </row>
    <row r="265" spans="4:4">
      <c r="D265" s="704"/>
    </row>
    <row r="266" spans="4:4">
      <c r="D266" s="704"/>
    </row>
    <row r="267" spans="4:4">
      <c r="D267" s="704"/>
    </row>
    <row r="268" spans="4:4">
      <c r="D268" s="704"/>
    </row>
    <row r="269" spans="4:4">
      <c r="D269" s="704"/>
    </row>
    <row r="270" spans="4:4">
      <c r="D270" s="704"/>
    </row>
    <row r="271" spans="4:4">
      <c r="D271" s="704"/>
    </row>
    <row r="272" spans="4:4">
      <c r="D272" s="704"/>
    </row>
    <row r="273" spans="4:4">
      <c r="D273" s="704"/>
    </row>
    <row r="274" spans="4:4">
      <c r="D274" s="704"/>
    </row>
    <row r="275" spans="4:4">
      <c r="D275" s="704"/>
    </row>
    <row r="276" spans="4:4">
      <c r="D276" s="704"/>
    </row>
    <row r="277" spans="4:4">
      <c r="D277" s="704"/>
    </row>
    <row r="278" spans="4:4">
      <c r="D278" s="704"/>
    </row>
    <row r="279" spans="4:4">
      <c r="D279" s="704"/>
    </row>
    <row r="280" spans="4:4">
      <c r="D280" s="704"/>
    </row>
    <row r="281" spans="4:4">
      <c r="D281" s="704"/>
    </row>
    <row r="282" spans="4:4">
      <c r="D282" s="704"/>
    </row>
    <row r="283" spans="4:4">
      <c r="D283" s="704"/>
    </row>
    <row r="284" spans="4:4">
      <c r="D284" s="704"/>
    </row>
    <row r="285" spans="4:4">
      <c r="D285" s="704"/>
    </row>
    <row r="286" spans="4:4">
      <c r="D286" s="704"/>
    </row>
    <row r="287" spans="4:4">
      <c r="D287" s="704"/>
    </row>
    <row r="288" spans="4:4">
      <c r="D288" s="704"/>
    </row>
    <row r="289" spans="4:4">
      <c r="D289" s="704"/>
    </row>
    <row r="290" spans="4:4">
      <c r="D290" s="704"/>
    </row>
    <row r="291" spans="4:4">
      <c r="D291" s="704"/>
    </row>
    <row r="292" spans="4:4">
      <c r="D292" s="704"/>
    </row>
    <row r="293" spans="4:4">
      <c r="D293" s="704"/>
    </row>
    <row r="294" spans="4:4">
      <c r="D294" s="704"/>
    </row>
    <row r="295" spans="4:4">
      <c r="D295" s="704"/>
    </row>
    <row r="296" spans="4:4">
      <c r="D296" s="704"/>
    </row>
    <row r="297" spans="4:4">
      <c r="D297" s="704"/>
    </row>
    <row r="298" spans="4:4">
      <c r="D298" s="704"/>
    </row>
    <row r="299" spans="4:4">
      <c r="D299" s="704"/>
    </row>
    <row r="300" spans="4:4">
      <c r="D300" s="704"/>
    </row>
    <row r="301" spans="4:4">
      <c r="D301" s="704"/>
    </row>
    <row r="302" spans="4:4">
      <c r="D302" s="704"/>
    </row>
    <row r="303" spans="4:4">
      <c r="D303" s="704"/>
    </row>
    <row r="304" spans="4:4">
      <c r="D304" s="704"/>
    </row>
    <row r="305" spans="4:4">
      <c r="D305" s="704"/>
    </row>
    <row r="306" spans="4:4">
      <c r="D306" s="704"/>
    </row>
    <row r="307" spans="4:4">
      <c r="D307" s="704"/>
    </row>
    <row r="308" spans="4:4">
      <c r="D308" s="704"/>
    </row>
    <row r="309" spans="4:4">
      <c r="D309" s="704"/>
    </row>
    <row r="310" spans="4:4">
      <c r="D310" s="704"/>
    </row>
    <row r="311" spans="4:4">
      <c r="D311" s="704"/>
    </row>
    <row r="312" spans="4:4">
      <c r="D312" s="704"/>
    </row>
    <row r="313" spans="4:4">
      <c r="D313" s="704"/>
    </row>
    <row r="314" spans="4:4">
      <c r="D314" s="704"/>
    </row>
    <row r="315" spans="4:4">
      <c r="D315" s="704"/>
    </row>
    <row r="316" spans="4:4">
      <c r="D316" s="704"/>
    </row>
    <row r="317" spans="4:4">
      <c r="D317" s="704"/>
    </row>
    <row r="318" spans="4:4">
      <c r="D318" s="704"/>
    </row>
    <row r="319" spans="4:4">
      <c r="D319" s="704"/>
    </row>
    <row r="320" spans="4:4">
      <c r="D320" s="704"/>
    </row>
    <row r="321" spans="4:4">
      <c r="D321" s="704"/>
    </row>
    <row r="322" spans="4:4">
      <c r="D322" s="704"/>
    </row>
    <row r="323" spans="4:4">
      <c r="D323" s="704"/>
    </row>
    <row r="324" spans="4:4">
      <c r="D324" s="704"/>
    </row>
    <row r="325" spans="4:4">
      <c r="D325" s="704"/>
    </row>
    <row r="326" spans="4:4">
      <c r="D326" s="704"/>
    </row>
    <row r="327" spans="4:4">
      <c r="D327" s="704"/>
    </row>
    <row r="328" spans="4:4">
      <c r="D328" s="704"/>
    </row>
    <row r="329" spans="4:4">
      <c r="D329" s="704"/>
    </row>
    <row r="330" spans="4:4">
      <c r="D330" s="704"/>
    </row>
    <row r="331" spans="4:4">
      <c r="D331" s="704"/>
    </row>
    <row r="332" spans="4:4">
      <c r="D332" s="704"/>
    </row>
    <row r="333" spans="4:4">
      <c r="D333" s="704"/>
    </row>
    <row r="334" spans="4:4">
      <c r="D334" s="704"/>
    </row>
    <row r="335" spans="4:4">
      <c r="D335" s="704"/>
    </row>
    <row r="336" spans="4:4">
      <c r="D336" s="704"/>
    </row>
    <row r="337" spans="4:4">
      <c r="D337" s="704"/>
    </row>
    <row r="338" spans="4:4">
      <c r="D338" s="704"/>
    </row>
    <row r="339" spans="4:4">
      <c r="D339" s="704"/>
    </row>
    <row r="340" spans="4:4">
      <c r="D340" s="704"/>
    </row>
    <row r="341" spans="4:4">
      <c r="D341" s="704"/>
    </row>
    <row r="342" spans="4:4">
      <c r="D342" s="704"/>
    </row>
    <row r="343" spans="4:4">
      <c r="D343" s="704"/>
    </row>
    <row r="344" spans="4:4">
      <c r="D344" s="704"/>
    </row>
    <row r="345" spans="4:4">
      <c r="D345" s="704"/>
    </row>
    <row r="346" spans="4:4">
      <c r="D346" s="704"/>
    </row>
    <row r="347" spans="4:4">
      <c r="D347" s="704"/>
    </row>
    <row r="348" spans="4:4">
      <c r="D348" s="704"/>
    </row>
    <row r="349" spans="4:4">
      <c r="D349" s="704"/>
    </row>
    <row r="350" spans="4:4">
      <c r="D350" s="704"/>
    </row>
    <row r="351" spans="4:4">
      <c r="D351" s="704"/>
    </row>
    <row r="352" spans="4:4">
      <c r="D352" s="704"/>
    </row>
    <row r="353" spans="4:4">
      <c r="D353" s="704"/>
    </row>
    <row r="354" spans="4:4">
      <c r="D354" s="704"/>
    </row>
    <row r="355" spans="4:4">
      <c r="D355" s="704"/>
    </row>
    <row r="356" spans="4:4">
      <c r="D356" s="704"/>
    </row>
    <row r="357" spans="4:4">
      <c r="D357" s="704"/>
    </row>
    <row r="358" spans="4:4">
      <c r="D358" s="704"/>
    </row>
    <row r="359" spans="4:4">
      <c r="D359" s="704"/>
    </row>
    <row r="360" spans="4:4">
      <c r="D360" s="704"/>
    </row>
    <row r="361" spans="4:4">
      <c r="D361" s="704"/>
    </row>
    <row r="362" spans="4:4">
      <c r="D362" s="704"/>
    </row>
    <row r="363" spans="4:4">
      <c r="D363" s="704"/>
    </row>
    <row r="364" spans="4:4">
      <c r="D364" s="704"/>
    </row>
    <row r="365" spans="4:4">
      <c r="D365" s="704"/>
    </row>
    <row r="366" spans="4:4">
      <c r="D366" s="704"/>
    </row>
    <row r="367" spans="4:4" ht="13.8" thickBot="1">
      <c r="D367" s="70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80" t="str">
        <f>CONCATENATE(TEXT(DATE($D$2,4,1),"ggge"),"年度東京都委託訓練受託申込書（提案書）")</f>
        <v>令和8年度東京都委託訓練受託申込書（提案書）</v>
      </c>
      <c r="B1" s="1380"/>
      <c r="C1" s="1380"/>
      <c r="D1" s="1380"/>
      <c r="E1" s="1380"/>
    </row>
    <row r="2" spans="1:16" ht="12.75" customHeight="1" thickBot="1">
      <c r="A2" s="219"/>
      <c r="B2" s="1369" t="s">
        <v>670</v>
      </c>
      <c r="C2" s="1370"/>
      <c r="D2" s="1090">
        <v>2026</v>
      </c>
      <c r="E2" s="583"/>
    </row>
    <row r="3" spans="1:16" ht="24" customHeight="1" thickBot="1">
      <c r="A3" s="2" t="s">
        <v>116</v>
      </c>
      <c r="D3" s="582"/>
    </row>
    <row r="4" spans="1:16" ht="10.5" customHeight="1" thickBot="1">
      <c r="H4" s="1276" t="s">
        <v>410</v>
      </c>
      <c r="I4" s="1277"/>
      <c r="J4" s="1277"/>
      <c r="K4" s="1277"/>
      <c r="L4" s="1277"/>
      <c r="M4" s="1277"/>
      <c r="N4" s="1277"/>
      <c r="O4" s="1277"/>
      <c r="P4" s="1278"/>
    </row>
    <row r="5" spans="1:16" ht="40.200000000000003" customHeight="1" thickTop="1" thickBot="1">
      <c r="B5" s="1279" t="s">
        <v>50</v>
      </c>
      <c r="C5" s="1280"/>
      <c r="D5" s="1222"/>
      <c r="E5" s="217"/>
      <c r="F5" s="1"/>
      <c r="H5" s="369" t="s">
        <v>414</v>
      </c>
      <c r="I5" s="370"/>
      <c r="J5" s="370"/>
      <c r="K5" s="370"/>
      <c r="L5" s="370"/>
      <c r="M5" s="370"/>
      <c r="N5" s="370"/>
      <c r="O5" s="370"/>
      <c r="P5" s="371"/>
    </row>
    <row r="6" spans="1:16" ht="40.200000000000003" customHeight="1" thickTop="1" thickBot="1">
      <c r="B6" s="1296" t="s">
        <v>429</v>
      </c>
      <c r="C6" s="1297"/>
      <c r="D6" s="1222"/>
      <c r="E6" s="225"/>
      <c r="H6" s="18" t="s">
        <v>414</v>
      </c>
      <c r="I6" s="221"/>
      <c r="J6" s="221"/>
      <c r="K6" s="221"/>
      <c r="L6" s="221"/>
      <c r="M6" s="221"/>
      <c r="N6" s="221"/>
      <c r="O6" s="221"/>
      <c r="P6" s="308"/>
    </row>
    <row r="7" spans="1:16" ht="40.200000000000003" customHeight="1" thickTop="1" thickBot="1">
      <c r="B7" s="1296" t="s">
        <v>430</v>
      </c>
      <c r="C7" s="1297"/>
      <c r="D7" s="1222"/>
      <c r="E7" s="225"/>
      <c r="H7" s="18" t="s">
        <v>414</v>
      </c>
      <c r="I7" s="221"/>
      <c r="J7" s="221"/>
      <c r="K7" s="221"/>
      <c r="L7" s="221"/>
      <c r="M7" s="221"/>
      <c r="N7" s="221"/>
      <c r="O7" s="221"/>
      <c r="P7" s="308"/>
    </row>
    <row r="8" spans="1:16" ht="30" customHeight="1" thickTop="1">
      <c r="B8" s="1296" t="s">
        <v>12</v>
      </c>
      <c r="C8" s="425" t="s">
        <v>343</v>
      </c>
      <c r="D8" s="1223"/>
      <c r="E8" s="372"/>
      <c r="H8" s="18"/>
      <c r="I8" s="221"/>
      <c r="J8" s="221"/>
      <c r="K8" s="221"/>
      <c r="L8" s="221"/>
      <c r="M8" s="221"/>
      <c r="N8" s="221"/>
      <c r="O8" s="221"/>
      <c r="P8" s="308"/>
    </row>
    <row r="9" spans="1:16" ht="60" customHeight="1" thickBot="1">
      <c r="B9" s="1296"/>
      <c r="C9" s="426" t="s">
        <v>344</v>
      </c>
      <c r="D9" s="307"/>
      <c r="E9" s="225"/>
      <c r="H9" s="18" t="s">
        <v>414</v>
      </c>
      <c r="I9" s="221"/>
      <c r="J9" s="221"/>
      <c r="K9" s="221"/>
      <c r="L9" s="221"/>
      <c r="M9" s="221"/>
      <c r="N9" s="221"/>
      <c r="O9" s="221"/>
      <c r="P9" s="308"/>
    </row>
    <row r="10" spans="1:16" ht="40.200000000000003" customHeight="1" thickTop="1" thickBot="1">
      <c r="B10" s="1296" t="s">
        <v>19</v>
      </c>
      <c r="C10" s="1297"/>
      <c r="D10" s="1222"/>
      <c r="E10" s="318"/>
      <c r="H10" s="18"/>
      <c r="I10" s="221"/>
      <c r="J10" s="221"/>
      <c r="K10" s="221"/>
      <c r="L10" s="221"/>
      <c r="M10" s="221"/>
      <c r="N10" s="221"/>
      <c r="O10" s="221"/>
      <c r="P10" s="308"/>
    </row>
    <row r="11" spans="1:16" ht="40.200000000000003" customHeight="1" thickTop="1" thickBot="1">
      <c r="B11" s="1296" t="s">
        <v>11</v>
      </c>
      <c r="C11" s="1297"/>
      <c r="D11" s="1222"/>
      <c r="E11" s="225"/>
      <c r="H11" s="18" t="s">
        <v>418</v>
      </c>
      <c r="I11" s="221"/>
      <c r="J11" s="221"/>
      <c r="K11" s="221"/>
      <c r="L11" s="221"/>
      <c r="M11" s="221"/>
      <c r="N11" s="221"/>
      <c r="O11" s="221"/>
      <c r="P11" s="308"/>
    </row>
    <row r="12" spans="1:16" ht="40.200000000000003" customHeight="1" thickTop="1" thickBot="1">
      <c r="B12" s="1296" t="s">
        <v>417</v>
      </c>
      <c r="C12" s="1297"/>
      <c r="D12" s="1222"/>
      <c r="E12" s="225"/>
      <c r="H12" s="18"/>
      <c r="I12" s="221"/>
      <c r="J12" s="221"/>
      <c r="K12" s="221"/>
      <c r="L12" s="221"/>
      <c r="M12" s="221"/>
      <c r="N12" s="221"/>
      <c r="O12" s="221"/>
      <c r="P12" s="308"/>
    </row>
    <row r="13" spans="1:16" ht="40.200000000000003" customHeight="1" thickTop="1" thickBot="1">
      <c r="B13" s="1299" t="s">
        <v>267</v>
      </c>
      <c r="C13" s="1300"/>
      <c r="D13" s="1222"/>
      <c r="E13" s="373"/>
      <c r="H13" s="18" t="s">
        <v>415</v>
      </c>
      <c r="I13" s="221"/>
      <c r="J13" s="221"/>
      <c r="K13" s="221"/>
      <c r="L13" s="221"/>
      <c r="M13" s="221"/>
      <c r="N13" s="221"/>
      <c r="O13" s="221"/>
      <c r="P13" s="308"/>
    </row>
    <row r="14" spans="1:16" ht="40.200000000000003" customHeight="1" thickTop="1" thickBot="1">
      <c r="B14" s="1279" t="s">
        <v>419</v>
      </c>
      <c r="C14" s="1280"/>
      <c r="D14" s="574"/>
      <c r="E14" s="317" t="s">
        <v>428</v>
      </c>
      <c r="H14" s="18" t="s">
        <v>431</v>
      </c>
      <c r="I14" s="221"/>
      <c r="J14" s="221"/>
      <c r="K14" s="221"/>
      <c r="L14" s="221"/>
      <c r="M14" s="221"/>
      <c r="N14" s="221"/>
      <c r="O14" s="221"/>
      <c r="P14" s="308"/>
    </row>
    <row r="15" spans="1:16" ht="40.200000000000003" customHeight="1" thickTop="1">
      <c r="B15" s="1296" t="s">
        <v>421</v>
      </c>
      <c r="C15" s="1297"/>
      <c r="D15" s="484"/>
      <c r="E15" s="411" t="s">
        <v>471</v>
      </c>
      <c r="H15" s="18" t="s">
        <v>420</v>
      </c>
      <c r="I15" s="221"/>
      <c r="J15" s="221"/>
      <c r="K15" s="221"/>
      <c r="L15" s="221"/>
      <c r="M15" s="221"/>
      <c r="N15" s="221"/>
      <c r="O15" s="221"/>
      <c r="P15" s="308"/>
    </row>
    <row r="16" spans="1:16" ht="40.200000000000003" customHeight="1">
      <c r="B16" s="1296" t="s">
        <v>422</v>
      </c>
      <c r="C16" s="1297"/>
      <c r="D16" s="316"/>
      <c r="E16" s="411" t="s">
        <v>471</v>
      </c>
      <c r="H16" s="18"/>
      <c r="I16" s="221"/>
      <c r="J16" s="221"/>
      <c r="K16" s="221"/>
      <c r="L16" s="221"/>
      <c r="M16" s="221"/>
      <c r="N16" s="221"/>
      <c r="O16" s="221"/>
      <c r="P16" s="308"/>
    </row>
    <row r="17" spans="2:16" ht="40.200000000000003" customHeight="1">
      <c r="B17" s="1296" t="s">
        <v>423</v>
      </c>
      <c r="C17" s="1297"/>
      <c r="D17" s="316"/>
      <c r="E17" s="411" t="s">
        <v>471</v>
      </c>
      <c r="H17" s="18"/>
      <c r="I17" s="221"/>
      <c r="J17" s="221"/>
      <c r="K17" s="221"/>
      <c r="L17" s="221"/>
      <c r="M17" s="221"/>
      <c r="N17" s="221"/>
      <c r="O17" s="221"/>
      <c r="P17" s="308"/>
    </row>
    <row r="18" spans="2:16" ht="30" customHeight="1">
      <c r="B18" s="1383" t="s">
        <v>426</v>
      </c>
      <c r="C18" s="426" t="s">
        <v>424</v>
      </c>
      <c r="D18" s="316"/>
      <c r="E18" s="411" t="s">
        <v>471</v>
      </c>
      <c r="H18" s="18"/>
      <c r="I18" s="221"/>
      <c r="J18" s="221"/>
      <c r="K18" s="221"/>
      <c r="L18" s="221"/>
      <c r="M18" s="221"/>
      <c r="N18" s="221"/>
      <c r="O18" s="221"/>
      <c r="P18" s="308"/>
    </row>
    <row r="19" spans="2:16" ht="60" customHeight="1">
      <c r="B19" s="1384"/>
      <c r="C19" s="426" t="s">
        <v>425</v>
      </c>
      <c r="D19" s="316"/>
      <c r="E19" s="411" t="s">
        <v>471</v>
      </c>
      <c r="H19" s="18"/>
      <c r="I19" s="221"/>
      <c r="J19" s="221"/>
      <c r="K19" s="221"/>
      <c r="L19" s="221"/>
      <c r="M19" s="221"/>
      <c r="N19" s="221"/>
      <c r="O19" s="221"/>
      <c r="P19" s="308"/>
    </row>
    <row r="20" spans="2:16" ht="28.5" customHeight="1" thickBot="1">
      <c r="B20" s="1299" t="s">
        <v>427</v>
      </c>
      <c r="C20" s="1300"/>
      <c r="D20" s="307"/>
      <c r="E20" s="410" t="s">
        <v>471</v>
      </c>
      <c r="H20" s="18"/>
      <c r="I20" s="221"/>
      <c r="J20" s="221"/>
      <c r="K20" s="221"/>
      <c r="L20" s="221"/>
      <c r="M20" s="221"/>
      <c r="N20" s="221"/>
      <c r="O20" s="221"/>
      <c r="P20" s="308"/>
    </row>
    <row r="21" spans="2:16" ht="40.200000000000003" customHeight="1" thickTop="1">
      <c r="B21" s="1375" t="s">
        <v>508</v>
      </c>
      <c r="C21" s="427" t="s">
        <v>509</v>
      </c>
      <c r="D21" s="315"/>
      <c r="E21" s="374"/>
      <c r="H21" s="18"/>
      <c r="I21" s="221"/>
      <c r="J21" s="221"/>
      <c r="K21" s="221"/>
      <c r="L21" s="221"/>
      <c r="M21" s="221"/>
      <c r="N21" s="221"/>
      <c r="O21" s="221"/>
      <c r="P21" s="308"/>
    </row>
    <row r="22" spans="2:16" ht="40.200000000000003" customHeight="1" thickBot="1">
      <c r="B22" s="1376"/>
      <c r="C22" s="605" t="s">
        <v>510</v>
      </c>
      <c r="D22" s="1224"/>
      <c r="E22" s="606"/>
      <c r="H22" s="18"/>
      <c r="I22" s="221"/>
      <c r="J22" s="221"/>
      <c r="K22" s="221"/>
      <c r="L22" s="221"/>
      <c r="M22" s="221"/>
      <c r="N22" s="221"/>
      <c r="O22" s="221"/>
      <c r="P22" s="308"/>
    </row>
    <row r="23" spans="2:16" ht="40.200000000000003" customHeight="1" thickTop="1">
      <c r="B23" s="1375" t="s">
        <v>741</v>
      </c>
      <c r="C23" s="427" t="s">
        <v>510</v>
      </c>
      <c r="D23" s="315"/>
      <c r="E23" s="374"/>
      <c r="H23" s="18"/>
      <c r="I23" s="221"/>
      <c r="J23" s="221"/>
      <c r="K23" s="221"/>
      <c r="L23" s="221"/>
      <c r="M23" s="221"/>
      <c r="N23" s="221"/>
      <c r="O23" s="221"/>
      <c r="P23" s="308"/>
    </row>
    <row r="24" spans="2:16" ht="40.200000000000003" customHeight="1">
      <c r="B24" s="1379"/>
      <c r="C24" s="605" t="s">
        <v>1023</v>
      </c>
      <c r="D24" s="1224"/>
      <c r="E24" s="606" t="s">
        <v>371</v>
      </c>
      <c r="H24" s="1296" t="s">
        <v>1024</v>
      </c>
      <c r="I24" s="1377"/>
      <c r="J24" s="1377"/>
      <c r="K24" s="1377"/>
      <c r="L24" s="1377"/>
      <c r="M24" s="1377"/>
      <c r="N24" s="1377"/>
      <c r="O24" s="1377"/>
      <c r="P24" s="1378"/>
    </row>
    <row r="25" spans="2:16" ht="40.200000000000003" customHeight="1" thickBot="1">
      <c r="B25" s="1376"/>
      <c r="C25" s="605" t="s">
        <v>1025</v>
      </c>
      <c r="D25" s="1224"/>
      <c r="E25" s="606" t="s">
        <v>371</v>
      </c>
      <c r="H25" s="1296" t="s">
        <v>1123</v>
      </c>
      <c r="I25" s="1377"/>
      <c r="J25" s="1377"/>
      <c r="K25" s="1377"/>
      <c r="L25" s="1377"/>
      <c r="M25" s="1377"/>
      <c r="N25" s="1377"/>
      <c r="O25" s="1377"/>
      <c r="P25" s="1378"/>
    </row>
    <row r="26" spans="2:16" ht="40.200000000000003" customHeight="1" thickTop="1">
      <c r="B26" s="1381" t="s">
        <v>507</v>
      </c>
      <c r="C26" s="605" t="s">
        <v>113</v>
      </c>
      <c r="D26" s="315"/>
      <c r="E26" s="606"/>
      <c r="H26" s="1296" t="s">
        <v>560</v>
      </c>
      <c r="I26" s="1377"/>
      <c r="J26" s="1377"/>
      <c r="K26" s="1377"/>
      <c r="L26" s="1377"/>
      <c r="M26" s="1377"/>
      <c r="N26" s="1377"/>
      <c r="O26" s="1377"/>
      <c r="P26" s="1378"/>
    </row>
    <row r="27" spans="2:16" ht="40.200000000000003" customHeight="1">
      <c r="B27" s="1382"/>
      <c r="C27" s="428" t="s">
        <v>19</v>
      </c>
      <c r="D27" s="1225"/>
      <c r="E27" s="375"/>
      <c r="H27" s="18"/>
      <c r="I27" s="221"/>
      <c r="J27" s="221"/>
      <c r="K27" s="221"/>
      <c r="L27" s="221"/>
      <c r="M27" s="221"/>
      <c r="N27" s="221"/>
      <c r="O27" s="221"/>
      <c r="P27" s="308"/>
    </row>
    <row r="28" spans="2:16" ht="40.200000000000003" customHeight="1">
      <c r="B28" s="1382"/>
      <c r="C28" s="428" t="s">
        <v>20</v>
      </c>
      <c r="D28" s="1225"/>
      <c r="E28" s="375"/>
      <c r="H28" s="18"/>
      <c r="I28" s="221"/>
      <c r="J28" s="221"/>
      <c r="K28" s="221"/>
      <c r="L28" s="221"/>
      <c r="M28" s="221"/>
      <c r="N28" s="221"/>
      <c r="O28" s="221"/>
      <c r="P28" s="308"/>
    </row>
    <row r="29" spans="2:16" ht="40.200000000000003" customHeight="1" thickBot="1">
      <c r="B29" s="1382"/>
      <c r="C29" s="429" t="s">
        <v>117</v>
      </c>
      <c r="D29" s="307"/>
      <c r="E29" s="376"/>
      <c r="H29" s="1296" t="s">
        <v>997</v>
      </c>
      <c r="I29" s="1373"/>
      <c r="J29" s="1373"/>
      <c r="K29" s="1373"/>
      <c r="L29" s="1373"/>
      <c r="M29" s="1373"/>
      <c r="N29" s="1373"/>
      <c r="O29" s="1373"/>
      <c r="P29" s="1374"/>
    </row>
    <row r="30" spans="2:16" ht="40.200000000000003" customHeight="1" thickTop="1">
      <c r="B30" s="1382" t="s">
        <v>198</v>
      </c>
      <c r="C30" s="430" t="s">
        <v>185</v>
      </c>
      <c r="D30" s="315"/>
      <c r="E30" s="311"/>
      <c r="H30" s="1296" t="s">
        <v>561</v>
      </c>
      <c r="I30" s="1373"/>
      <c r="J30" s="1373"/>
      <c r="K30" s="1373"/>
      <c r="L30" s="1373"/>
      <c r="M30" s="1373"/>
      <c r="N30" s="1373"/>
      <c r="O30" s="1373"/>
      <c r="P30" s="1374"/>
    </row>
    <row r="31" spans="2:16" ht="40.200000000000003" customHeight="1">
      <c r="B31" s="1382"/>
      <c r="C31" s="431" t="s">
        <v>186</v>
      </c>
      <c r="D31" s="316"/>
      <c r="E31" s="311"/>
      <c r="H31" s="18"/>
      <c r="I31" s="221"/>
      <c r="J31" s="221"/>
      <c r="K31" s="221"/>
      <c r="L31" s="221"/>
      <c r="M31" s="221"/>
      <c r="N31" s="221"/>
      <c r="O31" s="221"/>
      <c r="P31" s="308"/>
    </row>
    <row r="32" spans="2:16" ht="40.200000000000003" customHeight="1" thickBot="1">
      <c r="B32" s="1382"/>
      <c r="C32" s="432" t="s">
        <v>187</v>
      </c>
      <c r="D32" s="307"/>
      <c r="E32" s="311"/>
      <c r="H32" s="18"/>
      <c r="I32" s="221"/>
      <c r="J32" s="221"/>
      <c r="K32" s="221"/>
      <c r="L32" s="221"/>
      <c r="M32" s="221"/>
      <c r="N32" s="221"/>
      <c r="O32" s="221"/>
      <c r="P32" s="308"/>
    </row>
    <row r="33" spans="2:16" ht="40.200000000000003" customHeight="1" thickTop="1">
      <c r="B33" s="1296" t="s">
        <v>60</v>
      </c>
      <c r="C33" s="430" t="s">
        <v>204</v>
      </c>
      <c r="D33" s="1014">
        <f>'９事務担当名簿'!B10</f>
        <v>0</v>
      </c>
      <c r="E33" s="218" t="s">
        <v>18</v>
      </c>
      <c r="H33" s="18" t="s">
        <v>749</v>
      </c>
      <c r="I33" s="221"/>
      <c r="J33" s="221"/>
      <c r="K33" s="221"/>
      <c r="L33" s="221"/>
      <c r="M33" s="221"/>
      <c r="N33" s="221"/>
      <c r="O33" s="221"/>
      <c r="P33" s="308"/>
    </row>
    <row r="34" spans="2:16" ht="40.200000000000003" customHeight="1" thickBot="1">
      <c r="B34" s="1296"/>
      <c r="C34" s="433" t="s">
        <v>341</v>
      </c>
      <c r="D34" s="1015">
        <f>'９事務担当名簿'!C10</f>
        <v>0</v>
      </c>
      <c r="E34" s="218" t="s">
        <v>18</v>
      </c>
      <c r="H34" s="18" t="s">
        <v>750</v>
      </c>
      <c r="I34" s="221"/>
      <c r="J34" s="221"/>
      <c r="K34" s="221"/>
      <c r="L34" s="221"/>
      <c r="M34" s="221"/>
      <c r="N34" s="221"/>
      <c r="O34" s="221"/>
      <c r="P34" s="308"/>
    </row>
    <row r="35" spans="2:16" ht="40.200000000000003" customHeight="1" thickTop="1" thickBot="1">
      <c r="B35" s="1296"/>
      <c r="C35" s="426" t="s">
        <v>201</v>
      </c>
      <c r="D35" s="1222"/>
      <c r="E35" s="225"/>
      <c r="H35" s="1296" t="s">
        <v>464</v>
      </c>
      <c r="I35" s="1373"/>
      <c r="J35" s="1373"/>
      <c r="K35" s="1373"/>
      <c r="L35" s="1373"/>
      <c r="M35" s="1373"/>
      <c r="N35" s="1373"/>
      <c r="O35" s="1373"/>
      <c r="P35" s="1374"/>
    </row>
    <row r="36" spans="2:16" ht="40.200000000000003" customHeight="1" thickTop="1">
      <c r="B36" s="1296" t="s">
        <v>199</v>
      </c>
      <c r="C36" s="430" t="s">
        <v>1062</v>
      </c>
      <c r="D36" s="1226"/>
      <c r="E36" s="218" t="s">
        <v>371</v>
      </c>
      <c r="H36" s="18" t="s">
        <v>996</v>
      </c>
      <c r="I36" s="221"/>
      <c r="J36" s="221"/>
      <c r="K36" s="221"/>
      <c r="L36" s="221"/>
      <c r="M36" s="221"/>
      <c r="N36" s="221"/>
      <c r="O36" s="221"/>
      <c r="P36" s="308"/>
    </row>
    <row r="37" spans="2:16" ht="39.6" customHeight="1">
      <c r="B37" s="1296"/>
      <c r="C37" s="430" t="s">
        <v>1061</v>
      </c>
      <c r="D37" s="1227"/>
      <c r="E37" s="218"/>
      <c r="H37" s="1296" t="s">
        <v>999</v>
      </c>
      <c r="I37" s="1373"/>
      <c r="J37" s="1373"/>
      <c r="K37" s="1373"/>
      <c r="L37" s="1373"/>
      <c r="M37" s="1373"/>
      <c r="N37" s="1373"/>
      <c r="O37" s="1373"/>
      <c r="P37" s="1374"/>
    </row>
    <row r="38" spans="2:16" ht="40.35" customHeight="1">
      <c r="B38" s="1296"/>
      <c r="C38" s="430" t="s">
        <v>1063</v>
      </c>
      <c r="D38" s="1228"/>
      <c r="E38" s="218" t="s">
        <v>371</v>
      </c>
      <c r="H38" s="1296" t="s">
        <v>998</v>
      </c>
      <c r="I38" s="1373"/>
      <c r="J38" s="1373"/>
      <c r="K38" s="1373"/>
      <c r="L38" s="1373"/>
      <c r="M38" s="1373"/>
      <c r="N38" s="1373"/>
      <c r="O38" s="1373"/>
      <c r="P38" s="1374"/>
    </row>
    <row r="39" spans="2:16" ht="40.200000000000003" customHeight="1" thickBot="1">
      <c r="B39" s="1296"/>
      <c r="C39" s="430" t="s">
        <v>200</v>
      </c>
      <c r="D39" s="1229"/>
      <c r="E39" s="218"/>
      <c r="H39" s="1296" t="s">
        <v>465</v>
      </c>
      <c r="I39" s="1377"/>
      <c r="J39" s="1377"/>
      <c r="K39" s="1377"/>
      <c r="L39" s="1377"/>
      <c r="M39" s="1377"/>
      <c r="N39" s="1377"/>
      <c r="O39" s="1377"/>
      <c r="P39" s="1378"/>
    </row>
    <row r="40" spans="2:16" ht="42" customHeight="1" thickTop="1">
      <c r="B40" s="1385" t="s">
        <v>317</v>
      </c>
      <c r="C40" s="434" t="s">
        <v>345</v>
      </c>
      <c r="D40" s="1230"/>
      <c r="E40" s="308" t="s">
        <v>371</v>
      </c>
      <c r="H40" s="1296" t="s">
        <v>416</v>
      </c>
      <c r="I40" s="1373"/>
      <c r="J40" s="1373"/>
      <c r="K40" s="1373"/>
      <c r="L40" s="1373"/>
      <c r="M40" s="1373"/>
      <c r="N40" s="1373"/>
      <c r="O40" s="1373"/>
      <c r="P40" s="1374"/>
    </row>
    <row r="41" spans="2:16" ht="40.200000000000003" customHeight="1" thickBot="1">
      <c r="B41" s="1386"/>
      <c r="C41" s="437" t="s">
        <v>409</v>
      </c>
      <c r="D41" s="1231"/>
      <c r="E41" s="435" t="s">
        <v>470</v>
      </c>
      <c r="H41" s="1383" t="s">
        <v>469</v>
      </c>
      <c r="I41" s="1387"/>
      <c r="J41" s="1387"/>
      <c r="K41" s="1387"/>
      <c r="L41" s="1387"/>
      <c r="M41" s="1387"/>
      <c r="N41" s="1387"/>
      <c r="O41" s="1387"/>
      <c r="P41" s="1388"/>
    </row>
    <row r="42" spans="2:16" ht="42" customHeight="1" thickTop="1" thickBot="1">
      <c r="B42" s="436" t="s">
        <v>490</v>
      </c>
      <c r="C42" s="438" t="s">
        <v>489</v>
      </c>
      <c r="D42" s="1232"/>
      <c r="E42" s="379" t="s">
        <v>371</v>
      </c>
      <c r="H42" s="1299" t="s">
        <v>562</v>
      </c>
      <c r="I42" s="1371"/>
      <c r="J42" s="1371"/>
      <c r="K42" s="1371"/>
      <c r="L42" s="1371"/>
      <c r="M42" s="1371"/>
      <c r="N42" s="1371"/>
      <c r="O42" s="1371"/>
      <c r="P42" s="1372"/>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 ref="H42:P42"/>
    <mergeCell ref="H38:P38"/>
    <mergeCell ref="B21:B22"/>
    <mergeCell ref="H26:P26"/>
    <mergeCell ref="H30:P30"/>
    <mergeCell ref="H29:P29"/>
    <mergeCell ref="H37:P37"/>
    <mergeCell ref="B23:B25"/>
    <mergeCell ref="H24:P24"/>
    <mergeCell ref="H25:P25"/>
    <mergeCell ref="B2:C2"/>
    <mergeCell ref="H4:P4"/>
    <mergeCell ref="B16:C16"/>
    <mergeCell ref="B17:C17"/>
    <mergeCell ref="B20:C20"/>
    <mergeCell ref="B11:C11"/>
    <mergeCell ref="B12:C12"/>
    <mergeCell ref="B13:C13"/>
    <mergeCell ref="B14:C14"/>
    <mergeCell ref="B15:C15"/>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1036</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1" t="s">
        <v>255</v>
      </c>
      <c r="C3" s="1392"/>
      <c r="D3" s="1392"/>
      <c r="E3" s="1393"/>
      <c r="F3" s="1391">
        <f>'１契約者及び訓練規模等'!D42</f>
        <v>0</v>
      </c>
      <c r="G3" s="1393"/>
      <c r="H3" s="439"/>
      <c r="I3" s="8"/>
      <c r="J3" s="8"/>
      <c r="K3" s="8"/>
      <c r="L3" s="8"/>
      <c r="M3" s="8"/>
      <c r="N3" s="8"/>
      <c r="O3" s="8"/>
      <c r="P3" s="8"/>
      <c r="Q3"/>
      <c r="U3" s="1"/>
      <c r="W3" t="s">
        <v>1121</v>
      </c>
      <c r="X3" t="s">
        <v>1122</v>
      </c>
    </row>
    <row r="4" spans="1:50" ht="10.5" customHeight="1">
      <c r="X4" t="s">
        <v>318</v>
      </c>
      <c r="Y4" t="s">
        <v>319</v>
      </c>
      <c r="Z4" t="s">
        <v>292</v>
      </c>
      <c r="AA4" t="s">
        <v>1034</v>
      </c>
      <c r="AB4" t="s">
        <v>1036</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1143</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7"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7"/>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7"/>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4" t="s">
        <v>234</v>
      </c>
      <c r="B11" s="1396" t="s">
        <v>1035</v>
      </c>
      <c r="C11" s="1396"/>
      <c r="D11" s="1396"/>
      <c r="E11" s="1396"/>
      <c r="F11" s="1396"/>
      <c r="G11" s="1396"/>
      <c r="H11" s="1396"/>
      <c r="I11" s="1396"/>
      <c r="J11" s="1396"/>
      <c r="K11" s="1396"/>
      <c r="L11" s="1396"/>
      <c r="M11" s="1396"/>
      <c r="N11" s="1396"/>
      <c r="O11" s="1396"/>
      <c r="P11" s="1396"/>
      <c r="Q11" s="1396"/>
      <c r="R11" s="466"/>
      <c r="T11" s="996"/>
      <c r="U11" s="996"/>
      <c r="X11" s="206"/>
      <c r="Y11" s="206"/>
      <c r="Z11" s="206"/>
      <c r="AA11" s="206"/>
      <c r="AB11" s="206"/>
      <c r="AC11"/>
      <c r="AD11"/>
      <c r="AE11"/>
      <c r="AF11"/>
      <c r="AG11"/>
      <c r="AH11" s="998"/>
      <c r="AI11" s="998"/>
      <c r="AJ11" s="998"/>
      <c r="AK11"/>
      <c r="AL11"/>
      <c r="AM11"/>
      <c r="AN11"/>
      <c r="AO11"/>
      <c r="AP11"/>
      <c r="AQ11" s="998"/>
      <c r="AR11" s="998"/>
      <c r="AS11" s="998"/>
      <c r="AT11" s="998"/>
      <c r="AU11" s="998"/>
      <c r="AV11" s="998"/>
      <c r="AW11" s="998"/>
      <c r="AX11" s="998"/>
    </row>
    <row r="12" spans="1:50" s="36" customFormat="1" ht="23.1" customHeight="1" thickTop="1">
      <c r="A12" s="1395"/>
      <c r="B12" s="185"/>
      <c r="C12" s="186"/>
      <c r="D12" s="186" t="s">
        <v>234</v>
      </c>
      <c r="E12" s="187"/>
      <c r="F12" s="188"/>
      <c r="G12" s="189"/>
      <c r="H12" s="189"/>
      <c r="I12" s="189"/>
      <c r="J12" s="189"/>
      <c r="K12" s="189"/>
      <c r="L12" s="189"/>
      <c r="M12" s="189"/>
      <c r="N12" s="186"/>
      <c r="O12" s="190"/>
      <c r="P12" s="191"/>
      <c r="Q12" s="192"/>
      <c r="R12" s="465" t="e">
        <f t="shared" si="0"/>
        <v>#DIV/0!</v>
      </c>
      <c r="T12" s="996"/>
      <c r="U12" s="996"/>
      <c r="X12" s="206"/>
      <c r="Y12" s="206"/>
      <c r="Z12" s="206"/>
      <c r="AA12" s="206"/>
      <c r="AB12" s="206"/>
      <c r="AC12"/>
      <c r="AD12"/>
      <c r="AE12"/>
      <c r="AF12"/>
      <c r="AG12"/>
      <c r="AH12" s="998"/>
      <c r="AI12" s="998"/>
      <c r="AJ12" s="998"/>
      <c r="AK12"/>
      <c r="AL12"/>
      <c r="AM12"/>
      <c r="AN12"/>
      <c r="AO12"/>
      <c r="AP12"/>
      <c r="AQ12" s="998"/>
      <c r="AR12" s="998"/>
      <c r="AS12" s="998"/>
      <c r="AT12" s="998"/>
      <c r="AU12" s="998"/>
      <c r="AV12" s="998"/>
      <c r="AW12" s="998"/>
      <c r="AX12" s="998"/>
    </row>
    <row r="13" spans="1:50" s="36" customFormat="1" ht="23.1" customHeight="1">
      <c r="A13" s="458"/>
      <c r="B13" s="110"/>
      <c r="C13" s="111"/>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8"/>
      <c r="B14" s="96"/>
      <c r="C14" s="97"/>
      <c r="D14" s="97"/>
      <c r="E14" s="98"/>
      <c r="F14" s="99"/>
      <c r="G14" s="100"/>
      <c r="H14" s="100"/>
      <c r="I14" s="100"/>
      <c r="J14" s="100"/>
      <c r="K14" s="100"/>
      <c r="L14" s="100"/>
      <c r="M14" s="100"/>
      <c r="N14" s="97"/>
      <c r="O14" s="101"/>
      <c r="P14" s="102"/>
      <c r="Q14" s="116"/>
      <c r="R14" s="153" t="e">
        <f t="shared" si="0"/>
        <v>#DIV/0!</v>
      </c>
      <c r="T14" s="8"/>
      <c r="U14" s="996"/>
      <c r="V14" s="206"/>
      <c r="X14" s="206"/>
      <c r="Y14" s="206"/>
      <c r="Z14" s="206"/>
      <c r="AA14" s="206"/>
      <c r="AB14" s="206"/>
      <c r="AC14"/>
      <c r="AD14"/>
      <c r="AE14"/>
      <c r="AF14"/>
      <c r="AG14"/>
      <c r="AH14" s="998"/>
      <c r="AI14" s="998"/>
      <c r="AJ14" s="998"/>
      <c r="AK14"/>
      <c r="AL14"/>
      <c r="AM14"/>
      <c r="AN14"/>
      <c r="AO14"/>
      <c r="AP14"/>
      <c r="AQ14" s="998"/>
      <c r="AR14" s="998"/>
      <c r="AS14" s="998"/>
      <c r="AT14" s="998"/>
      <c r="AU14" s="998"/>
      <c r="AV14" s="998"/>
      <c r="AW14" s="998"/>
      <c r="AX14" s="998"/>
    </row>
    <row r="15" spans="1:50" s="36" customFormat="1" ht="23.1" customHeight="1">
      <c r="A15" s="458"/>
      <c r="B15" s="96"/>
      <c r="C15" s="97"/>
      <c r="D15" s="97" t="s">
        <v>234</v>
      </c>
      <c r="E15" s="98"/>
      <c r="F15" s="99"/>
      <c r="G15" s="100"/>
      <c r="H15" s="100"/>
      <c r="I15" s="100"/>
      <c r="J15" s="100"/>
      <c r="K15" s="100"/>
      <c r="L15" s="100"/>
      <c r="M15" s="100"/>
      <c r="N15" s="97" t="s">
        <v>234</v>
      </c>
      <c r="O15" s="101"/>
      <c r="P15" s="102"/>
      <c r="Q15" s="116"/>
      <c r="R15" s="153" t="e">
        <f t="shared" si="0"/>
        <v>#DIV/0!</v>
      </c>
      <c r="T15" s="8"/>
      <c r="U15" s="996"/>
      <c r="V15" s="206"/>
      <c r="X15" s="206"/>
      <c r="Y15" s="206"/>
      <c r="Z15" s="206"/>
      <c r="AA15" s="206"/>
      <c r="AB15" s="206"/>
      <c r="AC15"/>
      <c r="AD15"/>
      <c r="AE15"/>
      <c r="AF15"/>
      <c r="AG15"/>
      <c r="AH15" s="998"/>
      <c r="AI15" s="998"/>
      <c r="AJ15" s="998"/>
      <c r="AK15"/>
      <c r="AL15"/>
      <c r="AM15"/>
      <c r="AN15"/>
      <c r="AO15"/>
      <c r="AP15"/>
      <c r="AQ15" s="998"/>
      <c r="AR15" s="998"/>
      <c r="AS15" s="998"/>
      <c r="AT15" s="998"/>
      <c r="AU15" s="998"/>
      <c r="AV15" s="998"/>
      <c r="AW15" s="998"/>
      <c r="AX15" s="998"/>
    </row>
    <row r="16" spans="1:50" s="36" customFormat="1" ht="23.1" customHeight="1">
      <c r="A16" s="458"/>
      <c r="B16" s="96"/>
      <c r="C16" s="97"/>
      <c r="D16" s="97" t="s">
        <v>234</v>
      </c>
      <c r="E16" s="98"/>
      <c r="F16" s="99"/>
      <c r="G16" s="100"/>
      <c r="H16" s="100"/>
      <c r="I16" s="100"/>
      <c r="J16" s="100"/>
      <c r="K16" s="100"/>
      <c r="L16" s="100"/>
      <c r="M16" s="100"/>
      <c r="N16" s="97" t="s">
        <v>234</v>
      </c>
      <c r="O16" s="101"/>
      <c r="P16" s="102"/>
      <c r="Q16" s="116"/>
      <c r="R16" s="153" t="e">
        <f t="shared" si="0"/>
        <v>#DIV/0!</v>
      </c>
      <c r="S16" s="817" t="s">
        <v>734</v>
      </c>
      <c r="T16" s="8"/>
      <c r="U16" s="996"/>
      <c r="V16" s="206"/>
      <c r="X16" s="206"/>
      <c r="Y16" s="206"/>
      <c r="Z16" s="206"/>
      <c r="AA16" s="206"/>
      <c r="AB16" s="206"/>
      <c r="AC16"/>
      <c r="AD16"/>
      <c r="AE16"/>
      <c r="AF16"/>
      <c r="AG16"/>
      <c r="AH16" s="998"/>
      <c r="AI16" s="998"/>
      <c r="AJ16" s="998"/>
      <c r="AK16"/>
      <c r="AL16"/>
      <c r="AM16"/>
      <c r="AN16"/>
      <c r="AO16"/>
      <c r="AP16"/>
      <c r="AQ16" s="998"/>
      <c r="AR16" s="998"/>
      <c r="AS16" s="998"/>
      <c r="AT16" s="998"/>
      <c r="AU16" s="998"/>
      <c r="AV16" s="998"/>
      <c r="AW16" s="998"/>
      <c r="AX16" s="998"/>
    </row>
    <row r="17" spans="1:50" s="36" customFormat="1" ht="23.1" customHeight="1" thickBot="1">
      <c r="A17" s="458"/>
      <c r="B17" s="103"/>
      <c r="C17" s="104"/>
      <c r="D17" s="104" t="s">
        <v>234</v>
      </c>
      <c r="E17" s="105"/>
      <c r="F17" s="106"/>
      <c r="G17" s="107"/>
      <c r="H17" s="107"/>
      <c r="I17" s="107"/>
      <c r="J17" s="107"/>
      <c r="K17" s="107"/>
      <c r="L17" s="107"/>
      <c r="M17" s="107"/>
      <c r="N17" s="104" t="s">
        <v>234</v>
      </c>
      <c r="O17" s="108"/>
      <c r="P17" s="109"/>
      <c r="Q17" s="117"/>
      <c r="R17" s="153" t="e">
        <f t="shared" si="0"/>
        <v>#DIV/0!</v>
      </c>
      <c r="T17" s="8"/>
      <c r="U17" s="996"/>
      <c r="V17" s="206"/>
      <c r="X17" s="206"/>
      <c r="Y17" s="206"/>
      <c r="Z17" s="206"/>
      <c r="AA17" s="206"/>
      <c r="AB17" s="206"/>
      <c r="AC17"/>
      <c r="AD17"/>
      <c r="AE17"/>
      <c r="AF17"/>
      <c r="AG17"/>
      <c r="AH17" s="998"/>
      <c r="AI17" s="998"/>
      <c r="AJ17" s="998"/>
      <c r="AK17"/>
      <c r="AL17"/>
      <c r="AM17"/>
      <c r="AN17"/>
      <c r="AO17"/>
      <c r="AP17"/>
      <c r="AQ17" s="998"/>
      <c r="AR17" s="998"/>
      <c r="AS17" s="998"/>
      <c r="AT17" s="998"/>
      <c r="AU17" s="998"/>
      <c r="AV17" s="998"/>
      <c r="AW17" s="998"/>
      <c r="AX17" s="998"/>
    </row>
    <row r="18" spans="1:50" s="36" customFormat="1" ht="23.1" customHeight="1" thickTop="1">
      <c r="A18" s="459"/>
      <c r="B18" s="1389" t="s">
        <v>1157</v>
      </c>
      <c r="C18" s="1389"/>
      <c r="D18" s="1389"/>
      <c r="E18" s="1389"/>
      <c r="F18" s="1390"/>
      <c r="G18" s="455">
        <f t="shared" ref="G18:M18" si="1">SUM(G12:G17)</f>
        <v>0</v>
      </c>
      <c r="H18" s="455">
        <f t="shared" si="1"/>
        <v>0</v>
      </c>
      <c r="I18" s="455">
        <f t="shared" si="1"/>
        <v>0</v>
      </c>
      <c r="J18" s="455">
        <f t="shared" si="1"/>
        <v>0</v>
      </c>
      <c r="K18" s="455">
        <f t="shared" si="1"/>
        <v>0</v>
      </c>
      <c r="L18" s="455">
        <f t="shared" ref="L18" si="2">SUM(L12:L17)</f>
        <v>0</v>
      </c>
      <c r="M18" s="455">
        <f t="shared" si="1"/>
        <v>0</v>
      </c>
      <c r="N18" s="469" t="s">
        <v>249</v>
      </c>
      <c r="O18" s="469" t="s">
        <v>249</v>
      </c>
      <c r="P18" s="472" t="s">
        <v>249</v>
      </c>
      <c r="Q18" s="456" t="e">
        <f>AVERAGE(Q12:Q17)</f>
        <v>#DIV/0!</v>
      </c>
      <c r="R18" s="457" t="e">
        <f>AVERAGE(R12:R17)</f>
        <v>#DIV/0!</v>
      </c>
      <c r="T18" s="8"/>
      <c r="U18" s="996"/>
      <c r="V18" s="206"/>
      <c r="X18" s="206"/>
      <c r="Y18" s="206"/>
      <c r="Z18" s="206"/>
      <c r="AA18" s="206"/>
      <c r="AB18" s="206"/>
      <c r="AC18"/>
      <c r="AD18"/>
      <c r="AE18"/>
      <c r="AF18"/>
      <c r="AG18"/>
      <c r="AH18" s="998"/>
      <c r="AI18" s="998"/>
      <c r="AJ18" s="998"/>
      <c r="AK18"/>
      <c r="AL18"/>
      <c r="AM18"/>
      <c r="AN18"/>
      <c r="AO18"/>
      <c r="AP18"/>
      <c r="AQ18" s="998"/>
      <c r="AR18" s="998"/>
      <c r="AS18" s="998"/>
      <c r="AT18" s="998"/>
      <c r="AU18" s="998"/>
      <c r="AV18" s="998"/>
      <c r="AW18" s="998"/>
      <c r="AX18" s="998"/>
    </row>
    <row r="19" spans="1:50" s="36" customFormat="1" ht="23.1" customHeight="1" thickBot="1">
      <c r="A19" s="460"/>
      <c r="B19" s="1396" t="s">
        <v>1124</v>
      </c>
      <c r="C19" s="1396"/>
      <c r="D19" s="1396"/>
      <c r="E19" s="1396"/>
      <c r="F19" s="1396"/>
      <c r="G19" s="1396"/>
      <c r="H19" s="1396"/>
      <c r="I19" s="1396"/>
      <c r="J19" s="1396"/>
      <c r="K19" s="1396"/>
      <c r="L19" s="1396"/>
      <c r="M19" s="1396"/>
      <c r="N19" s="1396"/>
      <c r="O19" s="1396"/>
      <c r="P19" s="1396"/>
      <c r="Q19" s="1396"/>
      <c r="R19" s="466"/>
      <c r="T19" s="996"/>
      <c r="U19" s="996"/>
      <c r="X19" s="206"/>
      <c r="Y19" s="206"/>
      <c r="Z19" s="206"/>
      <c r="AA19" s="206"/>
      <c r="AB19" s="206"/>
      <c r="AC19"/>
      <c r="AD19"/>
      <c r="AE19"/>
      <c r="AF19"/>
      <c r="AG19"/>
      <c r="AH19" s="998"/>
      <c r="AI19" s="998"/>
      <c r="AJ19" s="998"/>
      <c r="AK19"/>
      <c r="AL19"/>
      <c r="AM19"/>
      <c r="AN19"/>
      <c r="AO19"/>
      <c r="AP19"/>
      <c r="AQ19" s="998"/>
      <c r="AR19" s="998"/>
      <c r="AS19" s="998"/>
      <c r="AT19" s="998"/>
      <c r="AU19" s="998"/>
      <c r="AV19" s="998"/>
      <c r="AW19" s="998"/>
      <c r="AX19" s="998"/>
    </row>
    <row r="20" spans="1:50" s="36" customFormat="1" ht="23.1" customHeight="1" thickTop="1">
      <c r="A20" s="460"/>
      <c r="B20" s="440"/>
      <c r="C20" s="441"/>
      <c r="D20" s="446"/>
      <c r="E20" s="443"/>
      <c r="F20" s="444"/>
      <c r="G20" s="445"/>
      <c r="H20" s="445"/>
      <c r="I20" s="445"/>
      <c r="J20" s="445"/>
      <c r="K20" s="445"/>
      <c r="L20" s="445"/>
      <c r="M20" s="445"/>
      <c r="N20" s="446"/>
      <c r="O20" s="447"/>
      <c r="P20" s="448"/>
      <c r="Q20" s="449"/>
      <c r="R20" s="465" t="e">
        <f t="shared" si="0"/>
        <v>#DIV/0!</v>
      </c>
      <c r="T20" s="8"/>
      <c r="U20" s="996"/>
      <c r="V20" s="206"/>
      <c r="X20" s="206"/>
      <c r="Y20" s="206"/>
      <c r="Z20" s="206"/>
      <c r="AA20" s="206"/>
      <c r="AB20" s="206"/>
      <c r="AC20"/>
      <c r="AD20"/>
      <c r="AE20"/>
      <c r="AF20"/>
      <c r="AG20"/>
      <c r="AH20" s="998"/>
      <c r="AI20" s="998"/>
      <c r="AJ20" s="998"/>
      <c r="AK20"/>
      <c r="AL20"/>
      <c r="AM20"/>
      <c r="AN20"/>
      <c r="AO20"/>
      <c r="AP20"/>
      <c r="AQ20" s="998"/>
      <c r="AR20" s="998"/>
      <c r="AS20" s="998"/>
      <c r="AT20" s="998"/>
      <c r="AU20" s="998"/>
      <c r="AV20" s="998"/>
      <c r="AW20" s="998"/>
      <c r="AX20" s="998"/>
    </row>
    <row r="21" spans="1:50" s="36" customFormat="1" ht="23.1" customHeight="1">
      <c r="A21" s="458"/>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8"/>
      <c r="B22" s="96"/>
      <c r="C22" s="97"/>
      <c r="D22" s="97"/>
      <c r="E22" s="98"/>
      <c r="F22" s="99"/>
      <c r="G22" s="100"/>
      <c r="H22" s="100"/>
      <c r="I22" s="100"/>
      <c r="J22" s="100"/>
      <c r="K22" s="100"/>
      <c r="L22" s="100"/>
      <c r="M22" s="100"/>
      <c r="N22" s="97"/>
      <c r="O22" s="101"/>
      <c r="P22" s="102"/>
      <c r="Q22" s="116"/>
      <c r="R22" s="153" t="e">
        <f t="shared" si="0"/>
        <v>#DIV/0!</v>
      </c>
      <c r="T22" s="8"/>
      <c r="U22" s="996"/>
      <c r="V22" s="206"/>
      <c r="W22" s="206"/>
      <c r="X22" s="206"/>
      <c r="Y22" s="206"/>
      <c r="Z22" s="206"/>
      <c r="AA22" s="206"/>
      <c r="AB22" s="206"/>
      <c r="AC22"/>
      <c r="AD22"/>
      <c r="AE22"/>
      <c r="AF22"/>
      <c r="AG22"/>
      <c r="AH22" s="998"/>
      <c r="AI22" s="998"/>
      <c r="AJ22" s="998"/>
      <c r="AK22"/>
      <c r="AL22"/>
      <c r="AM22"/>
      <c r="AN22"/>
      <c r="AO22"/>
      <c r="AP22"/>
      <c r="AQ22" s="998"/>
      <c r="AR22" s="998"/>
      <c r="AS22" s="998"/>
      <c r="AT22" s="998"/>
      <c r="AU22" s="998"/>
      <c r="AV22" s="998"/>
      <c r="AW22" s="998"/>
      <c r="AX22" s="998"/>
    </row>
    <row r="23" spans="1:50" s="36" customFormat="1" ht="23.1" customHeight="1">
      <c r="A23" s="458"/>
      <c r="B23" s="96"/>
      <c r="C23" s="97"/>
      <c r="D23" s="97"/>
      <c r="E23" s="98"/>
      <c r="F23" s="99"/>
      <c r="G23" s="100"/>
      <c r="H23" s="100"/>
      <c r="I23" s="100"/>
      <c r="J23" s="100"/>
      <c r="K23" s="100"/>
      <c r="L23" s="100"/>
      <c r="M23" s="100"/>
      <c r="N23" s="97"/>
      <c r="O23" s="101"/>
      <c r="P23" s="102"/>
      <c r="Q23" s="116"/>
      <c r="R23" s="153" t="e">
        <f t="shared" si="0"/>
        <v>#DIV/0!</v>
      </c>
      <c r="T23" s="8"/>
      <c r="U23" s="996"/>
      <c r="V23" s="206"/>
      <c r="W23" s="206"/>
      <c r="X23" s="206"/>
      <c r="Y23" s="206"/>
      <c r="Z23" s="206"/>
      <c r="AA23" s="206"/>
      <c r="AB23" s="206"/>
      <c r="AC23"/>
      <c r="AD23"/>
      <c r="AE23"/>
      <c r="AF23"/>
      <c r="AG23"/>
      <c r="AH23" s="998"/>
      <c r="AI23" s="998"/>
      <c r="AJ23" s="998"/>
      <c r="AK23"/>
      <c r="AL23"/>
      <c r="AM23"/>
      <c r="AN23"/>
      <c r="AO23"/>
      <c r="AP23"/>
      <c r="AQ23" s="998"/>
      <c r="AR23" s="998"/>
      <c r="AS23" s="998"/>
      <c r="AT23" s="998"/>
      <c r="AU23" s="998"/>
      <c r="AV23" s="998"/>
      <c r="AW23" s="998"/>
      <c r="AX23" s="998"/>
    </row>
    <row r="24" spans="1:50" s="36" customFormat="1" ht="23.1" customHeight="1">
      <c r="A24" s="458"/>
      <c r="B24" s="96"/>
      <c r="C24" s="97"/>
      <c r="D24" s="97" t="s">
        <v>234</v>
      </c>
      <c r="E24" s="118"/>
      <c r="F24" s="99"/>
      <c r="G24" s="100"/>
      <c r="H24" s="100"/>
      <c r="I24" s="100"/>
      <c r="J24" s="100"/>
      <c r="K24" s="100"/>
      <c r="L24" s="100"/>
      <c r="M24" s="100"/>
      <c r="N24" s="97" t="s">
        <v>234</v>
      </c>
      <c r="O24" s="101"/>
      <c r="P24" s="102"/>
      <c r="Q24" s="116"/>
      <c r="R24" s="153" t="e">
        <f t="shared" si="0"/>
        <v>#DIV/0!</v>
      </c>
      <c r="S24" s="817" t="s">
        <v>734</v>
      </c>
      <c r="T24" s="8"/>
      <c r="U24" s="996"/>
      <c r="V24" s="206"/>
      <c r="W24" s="206"/>
      <c r="X24" s="206"/>
      <c r="Y24" s="206"/>
      <c r="Z24" s="206"/>
      <c r="AA24" s="206"/>
      <c r="AB24" s="206"/>
      <c r="AC24"/>
      <c r="AD24"/>
      <c r="AE24"/>
      <c r="AF24"/>
      <c r="AG24"/>
      <c r="AH24" s="998"/>
      <c r="AI24" s="998"/>
      <c r="AJ24" s="998"/>
      <c r="AK24"/>
      <c r="AL24"/>
      <c r="AM24"/>
      <c r="AN24"/>
      <c r="AO24"/>
      <c r="AP24"/>
      <c r="AQ24" s="998"/>
      <c r="AR24" s="998"/>
      <c r="AS24" s="998"/>
      <c r="AT24" s="998"/>
      <c r="AU24" s="998"/>
      <c r="AV24" s="998"/>
      <c r="AW24" s="998"/>
      <c r="AX24" s="998"/>
    </row>
    <row r="25" spans="1:50" ht="24" customHeight="1" thickBot="1">
      <c r="A25" s="458"/>
      <c r="B25" s="103"/>
      <c r="C25" s="207"/>
      <c r="D25" s="207" t="s">
        <v>234</v>
      </c>
      <c r="E25" s="451"/>
      <c r="F25" s="452"/>
      <c r="G25" s="453"/>
      <c r="H25" s="453"/>
      <c r="I25" s="453"/>
      <c r="J25" s="453"/>
      <c r="K25" s="453"/>
      <c r="L25" s="453"/>
      <c r="M25" s="453"/>
      <c r="N25" s="207"/>
      <c r="O25" s="454"/>
      <c r="P25" s="109"/>
      <c r="Q25" s="117"/>
      <c r="R25" s="153" t="e">
        <f t="shared" si="0"/>
        <v>#DIV/0!</v>
      </c>
      <c r="T25" s="8"/>
      <c r="U25" s="996"/>
      <c r="V25" s="206"/>
      <c r="W25" s="206"/>
      <c r="X25" s="206"/>
      <c r="Y25" s="206"/>
      <c r="Z25" s="206"/>
      <c r="AA25" s="206"/>
      <c r="AB25" s="206"/>
      <c r="AH25" s="998"/>
      <c r="AI25" s="998"/>
      <c r="AJ25" s="998"/>
      <c r="AQ25" s="998"/>
      <c r="AR25" s="998"/>
      <c r="AS25" s="998"/>
      <c r="AT25" s="998"/>
      <c r="AU25" s="998"/>
      <c r="AV25" s="998"/>
      <c r="AW25" s="998"/>
      <c r="AX25" s="998"/>
    </row>
    <row r="26" spans="1:50" s="36" customFormat="1" ht="23.1" customHeight="1" thickTop="1">
      <c r="A26" s="459"/>
      <c r="B26" s="1389" t="s">
        <v>1158</v>
      </c>
      <c r="C26" s="1389"/>
      <c r="D26" s="1389"/>
      <c r="E26" s="1389"/>
      <c r="F26" s="1390"/>
      <c r="G26" s="455">
        <f t="shared" ref="G26:M26" si="3">SUM(G20:G25)</f>
        <v>0</v>
      </c>
      <c r="H26" s="455">
        <f t="shared" si="3"/>
        <v>0</v>
      </c>
      <c r="I26" s="455">
        <f t="shared" si="3"/>
        <v>0</v>
      </c>
      <c r="J26" s="455">
        <f t="shared" si="3"/>
        <v>0</v>
      </c>
      <c r="K26" s="455">
        <f t="shared" si="3"/>
        <v>0</v>
      </c>
      <c r="L26" s="455">
        <f t="shared" si="3"/>
        <v>0</v>
      </c>
      <c r="M26" s="455">
        <f t="shared" si="3"/>
        <v>0</v>
      </c>
      <c r="N26" s="469" t="s">
        <v>253</v>
      </c>
      <c r="O26" s="469" t="s">
        <v>253</v>
      </c>
      <c r="P26" s="472" t="s">
        <v>253</v>
      </c>
      <c r="Q26" s="469" t="e">
        <f>AVERAGE(Q20:Q25)</f>
        <v>#DIV/0!</v>
      </c>
      <c r="R26" s="470" t="e">
        <f>AVERAGE(R20:R25)</f>
        <v>#DIV/0!</v>
      </c>
      <c r="T26" s="8"/>
      <c r="U26" s="996"/>
      <c r="V26" s="206"/>
      <c r="W26" s="206"/>
      <c r="X26" s="206"/>
      <c r="Y26" s="206"/>
      <c r="Z26" s="206"/>
      <c r="AA26" s="206"/>
      <c r="AB26" s="206"/>
      <c r="AC26"/>
      <c r="AD26"/>
      <c r="AE26"/>
      <c r="AF26"/>
      <c r="AG26"/>
      <c r="AH26" s="998"/>
      <c r="AI26" s="998"/>
      <c r="AJ26" s="998"/>
      <c r="AK26"/>
      <c r="AL26"/>
      <c r="AM26"/>
      <c r="AN26"/>
      <c r="AO26"/>
      <c r="AP26"/>
      <c r="AQ26" s="998"/>
      <c r="AR26" s="998"/>
      <c r="AS26" s="998"/>
      <c r="AT26" s="998"/>
      <c r="AU26" s="998"/>
      <c r="AV26" s="998"/>
      <c r="AW26" s="998"/>
      <c r="AX26" s="998"/>
    </row>
    <row r="27" spans="1:50" s="36" customFormat="1" ht="23.1" customHeight="1" thickBot="1">
      <c r="A27" s="464"/>
      <c r="B27" s="1396" t="s">
        <v>1156</v>
      </c>
      <c r="C27" s="1396"/>
      <c r="D27" s="1396"/>
      <c r="E27" s="1396"/>
      <c r="F27" s="1396"/>
      <c r="G27" s="1396"/>
      <c r="H27" s="1396"/>
      <c r="I27" s="1396"/>
      <c r="J27" s="1396"/>
      <c r="K27" s="1396"/>
      <c r="L27" s="1396"/>
      <c r="M27" s="1396"/>
      <c r="N27" s="1396"/>
      <c r="O27" s="1396"/>
      <c r="P27" s="1396"/>
      <c r="Q27" s="1396"/>
      <c r="R27" s="466"/>
      <c r="T27" s="996"/>
      <c r="U27" s="996"/>
      <c r="X27" s="206"/>
      <c r="Y27" s="206"/>
      <c r="Z27" s="206"/>
      <c r="AA27" s="206"/>
      <c r="AB27" s="206"/>
      <c r="AC27"/>
      <c r="AD27"/>
      <c r="AE27"/>
      <c r="AF27"/>
      <c r="AG27"/>
      <c r="AH27" s="998"/>
      <c r="AI27" s="998"/>
      <c r="AJ27" s="998"/>
      <c r="AK27"/>
      <c r="AL27"/>
      <c r="AM27"/>
      <c r="AN27"/>
      <c r="AO27"/>
      <c r="AP27"/>
      <c r="AQ27" s="998"/>
      <c r="AR27" s="998"/>
      <c r="AS27" s="998"/>
      <c r="AT27" s="998"/>
      <c r="AU27" s="998"/>
      <c r="AV27" s="998"/>
      <c r="AW27" s="998"/>
      <c r="AX27" s="998"/>
    </row>
    <row r="28" spans="1:50" s="36" customFormat="1" ht="23.1" customHeight="1" thickTop="1">
      <c r="A28" s="460"/>
      <c r="B28" s="440"/>
      <c r="C28" s="441"/>
      <c r="D28" s="442" t="s">
        <v>234</v>
      </c>
      <c r="E28" s="443"/>
      <c r="F28" s="444"/>
      <c r="G28" s="445"/>
      <c r="H28" s="445"/>
      <c r="I28" s="445"/>
      <c r="J28" s="445"/>
      <c r="K28" s="445"/>
      <c r="L28" s="445"/>
      <c r="M28" s="445"/>
      <c r="N28" s="446" t="s">
        <v>234</v>
      </c>
      <c r="O28" s="447"/>
      <c r="P28" s="448"/>
      <c r="Q28" s="449"/>
      <c r="R28" s="465" t="e">
        <f t="shared" si="0"/>
        <v>#DIV/0!</v>
      </c>
      <c r="T28" s="8"/>
      <c r="U28" s="996"/>
      <c r="V28" s="206"/>
      <c r="W28" s="206"/>
      <c r="X28" s="206"/>
      <c r="Y28" s="206"/>
      <c r="Z28" s="206"/>
      <c r="AA28" s="206"/>
      <c r="AB28" s="206"/>
      <c r="AC28"/>
      <c r="AD28"/>
      <c r="AE28"/>
      <c r="AF28"/>
      <c r="AG28"/>
      <c r="AH28" s="998"/>
      <c r="AI28" s="998"/>
      <c r="AJ28" s="998"/>
      <c r="AK28"/>
      <c r="AL28"/>
      <c r="AM28"/>
      <c r="AN28"/>
      <c r="AO28"/>
      <c r="AP28"/>
      <c r="AQ28" s="998"/>
      <c r="AR28" s="998"/>
      <c r="AS28" s="998"/>
      <c r="AT28" s="998"/>
      <c r="AU28" s="998"/>
      <c r="AV28" s="998"/>
      <c r="AW28" s="998"/>
      <c r="AX28" s="998"/>
    </row>
    <row r="29" spans="1:50" s="36" customFormat="1" ht="23.1" customHeight="1">
      <c r="A29" s="458"/>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8"/>
      <c r="B30" s="96"/>
      <c r="C30" s="97"/>
      <c r="D30" s="119" t="s">
        <v>234</v>
      </c>
      <c r="E30" s="98"/>
      <c r="F30" s="99"/>
      <c r="G30" s="100"/>
      <c r="H30" s="100"/>
      <c r="I30" s="100"/>
      <c r="J30" s="100"/>
      <c r="K30" s="100"/>
      <c r="L30" s="100"/>
      <c r="M30" s="100"/>
      <c r="N30" s="97" t="s">
        <v>234</v>
      </c>
      <c r="O30" s="101"/>
      <c r="P30" s="102"/>
      <c r="Q30" s="116"/>
      <c r="R30" s="153" t="e">
        <f t="shared" si="0"/>
        <v>#DIV/0!</v>
      </c>
      <c r="T30" s="8"/>
      <c r="U30" s="996"/>
      <c r="V30" s="206"/>
      <c r="W30" s="206"/>
      <c r="X30" s="206"/>
      <c r="Y30" s="206"/>
      <c r="Z30" s="206"/>
      <c r="AA30" s="206"/>
      <c r="AB30" s="206"/>
      <c r="AC30"/>
      <c r="AD30"/>
      <c r="AE30"/>
      <c r="AF30"/>
      <c r="AG30"/>
      <c r="AH30" s="998"/>
      <c r="AI30" s="998"/>
      <c r="AJ30" s="998"/>
      <c r="AK30"/>
      <c r="AL30"/>
      <c r="AM30"/>
      <c r="AN30"/>
      <c r="AO30"/>
      <c r="AP30"/>
      <c r="AQ30" s="998"/>
      <c r="AR30" s="998"/>
      <c r="AS30" s="998"/>
      <c r="AT30" s="998"/>
      <c r="AU30" s="998"/>
      <c r="AV30" s="998"/>
      <c r="AW30" s="998"/>
      <c r="AX30" s="998"/>
    </row>
    <row r="31" spans="1:50" s="36" customFormat="1" ht="23.1" customHeight="1">
      <c r="A31" s="458"/>
      <c r="B31" s="96"/>
      <c r="C31" s="97"/>
      <c r="D31" s="119" t="s">
        <v>234</v>
      </c>
      <c r="E31" s="98"/>
      <c r="F31" s="99"/>
      <c r="G31" s="100"/>
      <c r="H31" s="100"/>
      <c r="I31" s="100"/>
      <c r="J31" s="100"/>
      <c r="K31" s="100"/>
      <c r="L31" s="100"/>
      <c r="M31" s="100"/>
      <c r="N31" s="97" t="s">
        <v>234</v>
      </c>
      <c r="O31" s="101"/>
      <c r="P31" s="102"/>
      <c r="Q31" s="116"/>
      <c r="R31" s="153" t="e">
        <f t="shared" si="0"/>
        <v>#DIV/0!</v>
      </c>
      <c r="T31" s="8"/>
      <c r="U31" s="996"/>
      <c r="V31" s="206"/>
      <c r="W31" s="206"/>
      <c r="X31" s="206"/>
      <c r="Y31" s="206"/>
      <c r="Z31" s="206"/>
      <c r="AA31" s="206"/>
      <c r="AB31" s="206"/>
      <c r="AC31"/>
      <c r="AD31"/>
      <c r="AE31"/>
      <c r="AF31"/>
      <c r="AG31"/>
      <c r="AH31" s="998"/>
      <c r="AI31" s="998"/>
      <c r="AJ31" s="998"/>
      <c r="AK31"/>
      <c r="AL31"/>
      <c r="AM31"/>
      <c r="AN31"/>
      <c r="AO31"/>
      <c r="AP31"/>
      <c r="AQ31" s="998"/>
      <c r="AR31" s="998"/>
      <c r="AS31" s="998"/>
      <c r="AT31" s="998"/>
      <c r="AU31" s="998"/>
      <c r="AV31" s="998"/>
      <c r="AW31" s="998"/>
      <c r="AX31" s="998"/>
    </row>
    <row r="32" spans="1:50" s="36" customFormat="1" ht="23.1" customHeight="1">
      <c r="A32" s="458"/>
      <c r="B32" s="96"/>
      <c r="C32" s="97"/>
      <c r="D32" s="119" t="s">
        <v>234</v>
      </c>
      <c r="E32" s="118"/>
      <c r="F32" s="99"/>
      <c r="G32" s="100"/>
      <c r="H32" s="100"/>
      <c r="I32" s="100"/>
      <c r="J32" s="100"/>
      <c r="K32" s="100"/>
      <c r="L32" s="100"/>
      <c r="M32" s="100"/>
      <c r="N32" s="97" t="s">
        <v>234</v>
      </c>
      <c r="O32" s="101"/>
      <c r="P32" s="102"/>
      <c r="Q32" s="116"/>
      <c r="R32" s="153" t="e">
        <f t="shared" si="0"/>
        <v>#DIV/0!</v>
      </c>
      <c r="S32" s="817" t="s">
        <v>734</v>
      </c>
      <c r="T32" s="8"/>
      <c r="U32" s="996"/>
      <c r="V32" s="206"/>
      <c r="W32" s="206"/>
      <c r="X32" s="206"/>
      <c r="Y32" s="206"/>
      <c r="Z32" s="206"/>
      <c r="AA32" s="206"/>
      <c r="AB32" s="206"/>
      <c r="AC32"/>
      <c r="AD32"/>
      <c r="AE32"/>
      <c r="AF32"/>
      <c r="AG32"/>
      <c r="AH32" s="998"/>
      <c r="AI32" s="998"/>
      <c r="AJ32" s="998"/>
      <c r="AK32"/>
      <c r="AL32"/>
      <c r="AM32"/>
      <c r="AN32"/>
      <c r="AO32"/>
      <c r="AP32"/>
      <c r="AQ32" s="998"/>
      <c r="AR32" s="998"/>
      <c r="AS32" s="998"/>
      <c r="AT32" s="998"/>
      <c r="AU32" s="998"/>
      <c r="AV32" s="998"/>
      <c r="AW32" s="998"/>
      <c r="AX32" s="998"/>
    </row>
    <row r="33" spans="1:53" ht="24" customHeight="1" thickBot="1">
      <c r="A33" s="458"/>
      <c r="B33" s="103"/>
      <c r="C33" s="207"/>
      <c r="D33" s="450" t="s">
        <v>234</v>
      </c>
      <c r="E33" s="451"/>
      <c r="F33" s="452"/>
      <c r="G33" s="453"/>
      <c r="H33" s="453"/>
      <c r="I33" s="453"/>
      <c r="J33" s="453"/>
      <c r="K33" s="453"/>
      <c r="L33" s="453"/>
      <c r="M33" s="453"/>
      <c r="N33" s="207" t="s">
        <v>234</v>
      </c>
      <c r="O33" s="454"/>
      <c r="P33" s="109"/>
      <c r="Q33" s="117"/>
      <c r="R33" s="153" t="e">
        <f t="shared" si="0"/>
        <v>#DIV/0!</v>
      </c>
      <c r="T33" s="8"/>
      <c r="U33" s="996"/>
      <c r="V33" s="206"/>
      <c r="W33" s="206"/>
      <c r="X33" s="206"/>
      <c r="Y33" s="206"/>
      <c r="Z33" s="206"/>
      <c r="AA33" s="206"/>
      <c r="AB33" s="206"/>
      <c r="AH33" s="998"/>
      <c r="AI33" s="998"/>
      <c r="AJ33" s="998"/>
      <c r="AQ33" s="998"/>
      <c r="AR33" s="998"/>
      <c r="AS33" s="998"/>
      <c r="AT33" s="998"/>
      <c r="AU33" s="998"/>
      <c r="AV33" s="998"/>
      <c r="AW33" s="998"/>
      <c r="AX33" s="998"/>
    </row>
    <row r="34" spans="1:53" s="36" customFormat="1" ht="23.1" customHeight="1" thickTop="1">
      <c r="A34" s="459"/>
      <c r="B34" s="1389" t="s">
        <v>1159</v>
      </c>
      <c r="C34" s="1389"/>
      <c r="D34" s="1389"/>
      <c r="E34" s="1389"/>
      <c r="F34" s="1390"/>
      <c r="G34" s="455">
        <f t="shared" ref="G34:M34" si="4">SUM(G28:G33)</f>
        <v>0</v>
      </c>
      <c r="H34" s="455">
        <f t="shared" si="4"/>
        <v>0</v>
      </c>
      <c r="I34" s="455">
        <f t="shared" si="4"/>
        <v>0</v>
      </c>
      <c r="J34" s="455">
        <f t="shared" si="4"/>
        <v>0</v>
      </c>
      <c r="K34" s="455">
        <f t="shared" si="4"/>
        <v>0</v>
      </c>
      <c r="L34" s="455">
        <f t="shared" ref="L34" si="5">SUM(L28:L33)</f>
        <v>0</v>
      </c>
      <c r="M34" s="455">
        <f t="shared" si="4"/>
        <v>0</v>
      </c>
      <c r="N34" s="469" t="s">
        <v>249</v>
      </c>
      <c r="O34" s="469" t="s">
        <v>249</v>
      </c>
      <c r="P34" s="472" t="s">
        <v>249</v>
      </c>
      <c r="Q34" s="469" t="e">
        <f>AVERAGE(Q28:Q33)</f>
        <v>#DIV/0!</v>
      </c>
      <c r="R34" s="468" t="e">
        <f>AVERAGE(R28:R33)</f>
        <v>#DIV/0!</v>
      </c>
      <c r="T34" s="8"/>
      <c r="U34" s="996"/>
      <c r="V34" s="206"/>
      <c r="W34" s="206"/>
      <c r="X34" s="206"/>
      <c r="Y34" s="206"/>
      <c r="Z34" s="206"/>
      <c r="AA34" s="206"/>
      <c r="AB34" s="206"/>
      <c r="AC34"/>
      <c r="AD34"/>
      <c r="AE34"/>
      <c r="AF34"/>
      <c r="AG34"/>
      <c r="AH34" s="998"/>
      <c r="AI34" s="998"/>
      <c r="AJ34" s="998"/>
      <c r="AK34"/>
      <c r="AL34"/>
      <c r="AM34"/>
      <c r="AN34"/>
      <c r="AO34"/>
      <c r="AP34"/>
      <c r="AQ34" s="998"/>
      <c r="AR34" s="998"/>
      <c r="AS34" s="998"/>
      <c r="AT34" s="998"/>
      <c r="AU34" s="998"/>
      <c r="AV34" s="998"/>
      <c r="AW34" s="998"/>
      <c r="AX34" s="998"/>
    </row>
    <row r="35" spans="1:53" s="36" customFormat="1" ht="4.2" customHeight="1" thickBot="1">
      <c r="A35" s="461"/>
      <c r="B35" s="463"/>
      <c r="C35" s="463"/>
      <c r="D35" s="463"/>
      <c r="E35" s="463"/>
      <c r="F35" s="463"/>
      <c r="G35" s="467"/>
      <c r="H35" s="467"/>
      <c r="I35" s="467"/>
      <c r="J35" s="467"/>
      <c r="K35" s="467"/>
      <c r="L35" s="467"/>
      <c r="M35" s="467"/>
      <c r="N35" s="463"/>
      <c r="O35" s="463"/>
      <c r="P35" s="463"/>
      <c r="Q35" s="463"/>
      <c r="R35" s="471"/>
      <c r="T35" s="8"/>
      <c r="U35" s="996"/>
      <c r="V35" s="992"/>
      <c r="W35" s="992"/>
      <c r="X35" s="992"/>
      <c r="Y35" s="992"/>
      <c r="Z35" s="992"/>
      <c r="AA35" s="992"/>
      <c r="AB35" s="992"/>
      <c r="AC35" s="1"/>
      <c r="AD35" s="1"/>
      <c r="AE35" s="1"/>
      <c r="AF35" s="1"/>
      <c r="AG35" s="1"/>
      <c r="AH35" s="993"/>
      <c r="AI35" s="993"/>
      <c r="AJ35" s="993"/>
      <c r="AK35" s="1"/>
      <c r="AL35" s="1"/>
      <c r="AM35" s="1"/>
      <c r="AN35" s="1"/>
      <c r="AO35" s="1"/>
      <c r="AP35" s="1"/>
      <c r="AQ35" s="993"/>
      <c r="AR35" s="993"/>
      <c r="AS35" s="993"/>
      <c r="AT35" s="993"/>
      <c r="AU35" s="993"/>
      <c r="AV35" s="993"/>
      <c r="AW35" s="993"/>
      <c r="AX35" s="993"/>
    </row>
    <row r="36" spans="1:53" ht="22.5" customHeight="1">
      <c r="A36" s="3"/>
      <c r="B36" s="462"/>
      <c r="C36" s="462"/>
      <c r="D36" s="462"/>
      <c r="E36" s="462"/>
      <c r="F36" s="462"/>
      <c r="G36" s="462"/>
      <c r="H36" s="462"/>
      <c r="I36" s="462"/>
      <c r="J36" s="462"/>
      <c r="K36" s="462"/>
      <c r="L36" s="462"/>
      <c r="M36" s="462"/>
      <c r="N36" s="462"/>
      <c r="O36" s="462"/>
      <c r="Q36" s="120"/>
      <c r="T36" s="8"/>
      <c r="U36" s="996"/>
      <c r="V36" s="206"/>
      <c r="W36" s="206"/>
      <c r="X36" s="206"/>
      <c r="Y36" s="206"/>
      <c r="Z36" s="206"/>
      <c r="AA36" s="206"/>
      <c r="AB36" s="206"/>
      <c r="AH36" s="998"/>
      <c r="AI36" s="998"/>
      <c r="AJ36" s="998"/>
      <c r="AQ36" s="998"/>
      <c r="AR36" s="998"/>
      <c r="AS36" s="998"/>
      <c r="AT36" s="998"/>
      <c r="AU36" s="998"/>
      <c r="AV36" s="998"/>
      <c r="AW36" s="998"/>
      <c r="AX36" s="998"/>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999"/>
      <c r="AI38" s="36"/>
      <c r="AJ38" s="36"/>
      <c r="AK38" s="36"/>
      <c r="AL38" s="36"/>
      <c r="AM38" s="36"/>
      <c r="AN38" s="36"/>
      <c r="AO38" s="36"/>
      <c r="AP38" s="36"/>
      <c r="AQ38" s="999"/>
      <c r="AR38" s="36"/>
      <c r="AS38" s="36"/>
      <c r="AT38" s="36"/>
      <c r="AU38" s="999"/>
      <c r="AV38" s="36"/>
      <c r="AW38" s="36"/>
      <c r="AX38" s="36"/>
    </row>
    <row r="39" spans="1:53" ht="22.5" customHeight="1">
      <c r="N39"/>
      <c r="O39" s="10"/>
      <c r="T39" s="996"/>
      <c r="U39" s="996"/>
      <c r="V39" s="996"/>
      <c r="W39" s="996"/>
      <c r="X39" s="996"/>
      <c r="Y39" s="996"/>
      <c r="Z39" s="996"/>
      <c r="AA39" s="996"/>
      <c r="AB39" s="996"/>
      <c r="AC39" s="995"/>
      <c r="AD39" s="995"/>
      <c r="AE39" s="995"/>
      <c r="AF39" s="995"/>
      <c r="AG39" s="995"/>
      <c r="AH39" s="994"/>
      <c r="AI39" s="995"/>
      <c r="AJ39" s="995"/>
      <c r="AK39" s="995"/>
      <c r="AL39" s="995"/>
      <c r="AM39" s="995"/>
      <c r="AN39" s="995"/>
      <c r="AO39" s="995"/>
      <c r="AP39" s="995"/>
      <c r="AQ39" s="994"/>
      <c r="AR39" s="995"/>
      <c r="AS39" s="995"/>
      <c r="AT39" s="995"/>
      <c r="AU39" s="994"/>
      <c r="AV39" s="995"/>
      <c r="AW39" s="995"/>
      <c r="AX39" s="995"/>
    </row>
    <row r="40" spans="1:53" ht="22.5" customHeight="1">
      <c r="W40" s="996"/>
      <c r="X40" s="996"/>
      <c r="Y40" s="996"/>
      <c r="Z40" s="996"/>
      <c r="AA40" s="996"/>
      <c r="AB40" s="996"/>
      <c r="AC40" s="996"/>
      <c r="AD40" s="996"/>
      <c r="AE40" s="996"/>
      <c r="AF40" s="996"/>
      <c r="AG40" s="995"/>
      <c r="AH40" s="995"/>
      <c r="AI40" s="995"/>
      <c r="AJ40" s="995"/>
      <c r="AK40" s="994"/>
      <c r="AL40" s="995"/>
      <c r="AM40" s="995"/>
      <c r="AN40" s="995"/>
      <c r="AO40" s="995"/>
      <c r="AP40" s="995"/>
      <c r="AQ40" s="995"/>
      <c r="AR40" s="995"/>
      <c r="AS40" s="995"/>
      <c r="AT40" s="994"/>
      <c r="AU40" s="995"/>
      <c r="AV40" s="995"/>
      <c r="AW40" s="995"/>
      <c r="AX40" s="994"/>
      <c r="AY40" s="995"/>
      <c r="AZ40" s="995"/>
      <c r="BA40" s="995"/>
    </row>
    <row r="41" spans="1:53" ht="22.5" customHeight="1">
      <c r="W41" s="996"/>
      <c r="X41" s="996"/>
      <c r="Y41" s="996"/>
      <c r="Z41" s="996"/>
      <c r="AA41" s="996"/>
      <c r="AB41" s="996"/>
      <c r="AC41" s="996"/>
      <c r="AD41" s="996"/>
      <c r="AE41" s="996"/>
      <c r="AF41" s="996"/>
      <c r="AG41" s="995"/>
      <c r="AH41" s="995"/>
      <c r="AI41" s="995"/>
      <c r="AJ41" s="995"/>
      <c r="AK41" s="994"/>
      <c r="AL41" s="995"/>
      <c r="AM41" s="995"/>
      <c r="AN41" s="995"/>
      <c r="AO41" s="995"/>
      <c r="AP41" s="995"/>
      <c r="AQ41" s="995"/>
      <c r="AR41" s="995"/>
      <c r="AS41" s="995"/>
      <c r="AT41" s="994"/>
      <c r="AU41" s="995"/>
      <c r="AV41" s="995"/>
      <c r="AW41" s="995"/>
      <c r="AX41" s="994"/>
      <c r="AY41" s="995"/>
      <c r="AZ41" s="995"/>
      <c r="BA41" s="995"/>
    </row>
    <row r="42" spans="1:53" ht="22.5" customHeight="1">
      <c r="X42" s="996"/>
      <c r="Y42" s="206"/>
      <c r="Z42" s="206"/>
      <c r="AA42" s="206"/>
      <c r="AB42" s="206"/>
      <c r="AC42" s="206"/>
      <c r="AD42" s="206"/>
      <c r="AE42" s="206"/>
      <c r="AF42" s="206"/>
      <c r="AK42" s="998"/>
      <c r="AL42" s="998"/>
      <c r="AM42" s="998"/>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398" t="s">
        <v>254</v>
      </c>
      <c r="C3" s="1399"/>
      <c r="D3" s="1400"/>
      <c r="E3" s="154" t="s">
        <v>84</v>
      </c>
      <c r="F3" s="1401"/>
      <c r="G3" s="1402"/>
      <c r="H3" s="624" t="s">
        <v>83</v>
      </c>
      <c r="I3" s="155"/>
      <c r="J3" s="89"/>
    </row>
    <row r="4" spans="1:10" ht="12.75" customHeight="1"/>
    <row r="5" spans="1:10" ht="12.75" customHeight="1" thickBot="1"/>
    <row r="6" spans="1:10" ht="48.6" thickBot="1">
      <c r="B6" s="193" t="s">
        <v>1125</v>
      </c>
      <c r="C6" s="16" t="s">
        <v>13</v>
      </c>
      <c r="D6" s="25" t="s">
        <v>182</v>
      </c>
      <c r="E6" s="16" t="s">
        <v>15</v>
      </c>
      <c r="F6" s="16" t="s">
        <v>14</v>
      </c>
      <c r="G6" s="25" t="s">
        <v>156</v>
      </c>
      <c r="H6" s="16" t="s">
        <v>35</v>
      </c>
      <c r="I6" s="76" t="s">
        <v>34</v>
      </c>
      <c r="J6" s="17" t="s">
        <v>105</v>
      </c>
    </row>
    <row r="7" spans="1:10" ht="21.9" customHeight="1">
      <c r="A7" s="78" t="s">
        <v>85</v>
      </c>
      <c r="B7" s="1003"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4"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3" t="s">
        <v>51</v>
      </c>
      <c r="C32" s="1404"/>
      <c r="D32" s="1404"/>
      <c r="E32" s="1404"/>
      <c r="F32" s="1404"/>
      <c r="G32" s="1404"/>
      <c r="H32" s="1404"/>
      <c r="I32" s="1405"/>
      <c r="J32" s="48" t="e">
        <f>AVERAGE(J10:J31)</f>
        <v>#DIV/0!</v>
      </c>
    </row>
    <row r="33" spans="1:10">
      <c r="A33" s="3"/>
      <c r="B33" s="1406"/>
      <c r="C33" s="1406"/>
      <c r="D33" s="1406"/>
      <c r="E33" s="1406"/>
      <c r="F33" s="1406"/>
      <c r="G33" s="1406"/>
      <c r="H33" s="1406"/>
      <c r="I33" s="1406"/>
      <c r="J33" s="1406"/>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279" t="s">
        <v>381</v>
      </c>
      <c r="C6" s="1280"/>
      <c r="D6" s="1222"/>
      <c r="E6" s="317"/>
      <c r="H6" s="1000" t="s">
        <v>1000</v>
      </c>
    </row>
    <row r="7" spans="1:10" ht="30" customHeight="1" thickTop="1">
      <c r="B7" s="367" t="s">
        <v>343</v>
      </c>
      <c r="C7" s="1001" t="s">
        <v>1002</v>
      </c>
      <c r="D7" s="484"/>
      <c r="E7" s="230"/>
      <c r="H7" s="348"/>
    </row>
    <row r="8" spans="1:10" ht="46.95" customHeight="1" thickBot="1">
      <c r="B8" s="367" t="s">
        <v>28</v>
      </c>
      <c r="C8" s="1001" t="s">
        <v>1001</v>
      </c>
      <c r="D8" s="1233"/>
      <c r="E8" s="230" t="s">
        <v>350</v>
      </c>
      <c r="H8" s="348" t="s">
        <v>990</v>
      </c>
    </row>
    <row r="9" spans="1:10" ht="30" customHeight="1" thickTop="1" thickBot="1">
      <c r="B9" s="1296" t="s">
        <v>27</v>
      </c>
      <c r="C9" s="1297"/>
      <c r="D9" s="1222"/>
      <c r="E9" s="318"/>
      <c r="H9" s="348"/>
    </row>
    <row r="10" spans="1:10" ht="30" customHeight="1" thickTop="1">
      <c r="B10" s="1296" t="s">
        <v>114</v>
      </c>
      <c r="C10" s="1297"/>
      <c r="D10" s="1234"/>
      <c r="E10" s="308" t="s">
        <v>730</v>
      </c>
      <c r="H10" s="348"/>
    </row>
    <row r="11" spans="1:10" ht="30" customHeight="1" thickBot="1">
      <c r="B11" s="1383" t="s">
        <v>63</v>
      </c>
      <c r="C11" s="434" t="s">
        <v>64</v>
      </c>
      <c r="D11" s="1235"/>
      <c r="E11" s="309" t="s">
        <v>496</v>
      </c>
      <c r="H11" s="348"/>
    </row>
    <row r="12" spans="1:10" ht="30" customHeight="1" thickTop="1" thickBot="1">
      <c r="B12" s="1384"/>
      <c r="C12" s="473" t="s">
        <v>346</v>
      </c>
      <c r="D12" s="1018">
        <f>ROUNDUP(D11*1000/80,0)</f>
        <v>0</v>
      </c>
      <c r="E12" s="309" t="s">
        <v>73</v>
      </c>
      <c r="H12" s="348" t="s">
        <v>498</v>
      </c>
    </row>
    <row r="13" spans="1:10" ht="30" customHeight="1" thickTop="1" thickBot="1">
      <c r="B13" s="1413" t="s">
        <v>1134</v>
      </c>
      <c r="C13" s="1414"/>
      <c r="D13" s="1230"/>
      <c r="E13" s="338" t="s">
        <v>371</v>
      </c>
      <c r="H13" s="348"/>
    </row>
    <row r="14" spans="1:10" ht="30" customHeight="1" thickTop="1" thickBot="1">
      <c r="B14" s="1413" t="s">
        <v>24</v>
      </c>
      <c r="C14" s="1414"/>
      <c r="D14" s="1230"/>
      <c r="E14" s="338" t="s">
        <v>371</v>
      </c>
      <c r="H14" s="348"/>
    </row>
    <row r="15" spans="1:10" ht="30" customHeight="1" thickTop="1" thickBot="1">
      <c r="B15" s="18" t="s">
        <v>1020</v>
      </c>
      <c r="C15" s="474" t="s">
        <v>360</v>
      </c>
      <c r="D15" s="1230"/>
      <c r="E15" s="338" t="s">
        <v>371</v>
      </c>
      <c r="H15" s="348"/>
    </row>
    <row r="16" spans="1:10" ht="30" customHeight="1" thickTop="1">
      <c r="B16" s="1413" t="s">
        <v>67</v>
      </c>
      <c r="C16" s="474" t="s">
        <v>360</v>
      </c>
      <c r="D16" s="1230"/>
      <c r="E16" s="320" t="s">
        <v>371</v>
      </c>
      <c r="H16" s="348"/>
    </row>
    <row r="17" spans="2:8" ht="30" customHeight="1" thickBot="1">
      <c r="B17" s="1413"/>
      <c r="C17" s="475" t="s">
        <v>287</v>
      </c>
      <c r="D17" s="1236"/>
      <c r="E17" s="320" t="s">
        <v>371</v>
      </c>
      <c r="H17" s="348"/>
    </row>
    <row r="18" spans="2:8" ht="30" customHeight="1" thickTop="1">
      <c r="B18" s="1296" t="s">
        <v>278</v>
      </c>
      <c r="C18" s="476" t="s">
        <v>68</v>
      </c>
      <c r="D18" s="1230"/>
      <c r="E18" s="309" t="s">
        <v>404</v>
      </c>
      <c r="H18" s="1409" t="s">
        <v>1003</v>
      </c>
    </row>
    <row r="19" spans="2:8" ht="30" customHeight="1">
      <c r="B19" s="1296"/>
      <c r="C19" s="430" t="s">
        <v>1016</v>
      </c>
      <c r="D19" s="1237"/>
      <c r="E19" s="309" t="s">
        <v>404</v>
      </c>
      <c r="H19" s="1410"/>
    </row>
    <row r="20" spans="2:8" ht="30" customHeight="1">
      <c r="B20" s="1296"/>
      <c r="C20" s="476" t="s">
        <v>69</v>
      </c>
      <c r="D20" s="1238"/>
      <c r="E20" s="309" t="s">
        <v>404</v>
      </c>
      <c r="H20" s="1411"/>
    </row>
    <row r="21" spans="2:8" ht="30" customHeight="1">
      <c r="B21" s="1383"/>
      <c r="C21" s="1010" t="s">
        <v>1017</v>
      </c>
      <c r="D21" s="1235"/>
      <c r="E21" s="1009" t="s">
        <v>404</v>
      </c>
      <c r="H21" s="1411"/>
    </row>
    <row r="22" spans="2:8" ht="30" customHeight="1">
      <c r="B22" s="1383"/>
      <c r="C22" s="1010" t="s">
        <v>1018</v>
      </c>
      <c r="D22" s="1235"/>
      <c r="E22" s="1009" t="s">
        <v>404</v>
      </c>
      <c r="H22" s="1411"/>
    </row>
    <row r="23" spans="2:8" ht="30" customHeight="1" thickBot="1">
      <c r="B23" s="1299"/>
      <c r="C23" s="1010" t="s">
        <v>1019</v>
      </c>
      <c r="D23" s="1236"/>
      <c r="E23" s="351" t="s">
        <v>404</v>
      </c>
      <c r="H23" s="1412"/>
    </row>
    <row r="24" spans="2:8" ht="36" customHeight="1" thickTop="1" thickBot="1">
      <c r="B24" s="1415" t="s">
        <v>74</v>
      </c>
      <c r="C24" s="1416"/>
      <c r="D24" s="331"/>
      <c r="E24" s="603" t="s">
        <v>115</v>
      </c>
      <c r="H24" s="349" t="s">
        <v>731</v>
      </c>
    </row>
    <row r="25" spans="2:8" ht="30" customHeight="1" thickTop="1">
      <c r="B25" s="1384" t="s">
        <v>682</v>
      </c>
      <c r="C25" s="477" t="s">
        <v>58</v>
      </c>
      <c r="D25" s="1230"/>
      <c r="E25" s="336"/>
      <c r="H25" s="1409" t="s">
        <v>1010</v>
      </c>
    </row>
    <row r="26" spans="2:8" ht="30" customHeight="1" thickBot="1">
      <c r="B26" s="1413"/>
      <c r="C26" s="434" t="s">
        <v>347</v>
      </c>
      <c r="D26" s="1239"/>
      <c r="E26" s="308" t="s">
        <v>348</v>
      </c>
      <c r="H26" s="1417"/>
    </row>
    <row r="27" spans="2:8" ht="30" customHeight="1" thickTop="1" thickBot="1">
      <c r="B27" s="1413"/>
      <c r="C27" s="485" t="s">
        <v>214</v>
      </c>
      <c r="D27" s="1019" t="e">
        <f>ROUNDDOWN($D26/$J$4,2)</f>
        <v>#DIV/0!</v>
      </c>
      <c r="E27" s="308" t="s">
        <v>107</v>
      </c>
      <c r="H27" s="349" t="s">
        <v>681</v>
      </c>
    </row>
    <row r="28" spans="2:8" ht="30" customHeight="1" thickTop="1">
      <c r="B28" s="1413"/>
      <c r="C28" s="434" t="s">
        <v>75</v>
      </c>
      <c r="D28" s="1240"/>
      <c r="E28" s="319" t="s">
        <v>674</v>
      </c>
      <c r="H28" s="348"/>
    </row>
    <row r="29" spans="2:8" ht="30" customHeight="1" thickBot="1">
      <c r="B29" s="1413"/>
      <c r="C29" s="434" t="s">
        <v>76</v>
      </c>
      <c r="D29" s="1241"/>
      <c r="E29" s="225" t="s">
        <v>674</v>
      </c>
      <c r="H29" s="348"/>
    </row>
    <row r="30" spans="2:8" ht="30" customHeight="1" thickTop="1">
      <c r="B30" s="1383" t="s">
        <v>631</v>
      </c>
      <c r="C30" s="426" t="s">
        <v>380</v>
      </c>
      <c r="D30" s="1240"/>
      <c r="E30" s="310" t="s">
        <v>108</v>
      </c>
      <c r="H30" s="349" t="s">
        <v>400</v>
      </c>
    </row>
    <row r="31" spans="2:8" ht="30" customHeight="1">
      <c r="B31" s="1267"/>
      <c r="C31" s="478" t="s">
        <v>77</v>
      </c>
      <c r="D31" s="1242"/>
      <c r="E31" s="310"/>
      <c r="H31" s="348"/>
    </row>
    <row r="32" spans="2:8" ht="30" customHeight="1">
      <c r="B32" s="1267"/>
      <c r="C32" s="434" t="s">
        <v>59</v>
      </c>
      <c r="D32" s="1243"/>
      <c r="E32" s="310"/>
      <c r="H32" s="348"/>
    </row>
    <row r="33" spans="2:8" ht="30" customHeight="1">
      <c r="B33" s="1267"/>
      <c r="C33" s="434" t="s">
        <v>78</v>
      </c>
      <c r="D33" s="1243"/>
      <c r="E33" s="310"/>
      <c r="H33" s="349" t="s">
        <v>401</v>
      </c>
    </row>
    <row r="34" spans="2:8" ht="30" customHeight="1" thickBot="1">
      <c r="B34" s="1384"/>
      <c r="C34" s="434" t="s">
        <v>349</v>
      </c>
      <c r="D34" s="1244"/>
      <c r="E34" s="310"/>
      <c r="H34" s="348"/>
    </row>
    <row r="35" spans="2:8" ht="30" customHeight="1" thickTop="1" thickBot="1">
      <c r="B35" s="1413" t="s">
        <v>120</v>
      </c>
      <c r="C35" s="1414"/>
      <c r="D35" s="1232"/>
      <c r="E35" s="308" t="s">
        <v>108</v>
      </c>
      <c r="H35" s="1407" t="s">
        <v>403</v>
      </c>
    </row>
    <row r="36" spans="2:8" ht="30" customHeight="1" thickTop="1" thickBot="1">
      <c r="B36" s="1413" t="s">
        <v>65</v>
      </c>
      <c r="C36" s="1414"/>
      <c r="D36" s="1232"/>
      <c r="E36" s="308" t="s">
        <v>108</v>
      </c>
      <c r="H36" s="1407"/>
    </row>
    <row r="37" spans="2:8" ht="30" customHeight="1" thickTop="1" thickBot="1">
      <c r="B37" s="1418" t="s">
        <v>66</v>
      </c>
      <c r="C37" s="1419"/>
      <c r="D37" s="1232"/>
      <c r="E37" s="337" t="s">
        <v>108</v>
      </c>
      <c r="H37" s="1407"/>
    </row>
    <row r="38" spans="2:8" ht="30" customHeight="1" thickTop="1">
      <c r="B38" s="1267" t="s">
        <v>375</v>
      </c>
      <c r="C38" s="479" t="s">
        <v>58</v>
      </c>
      <c r="D38" s="1234"/>
      <c r="E38" s="336"/>
      <c r="H38" s="1408" t="s">
        <v>1011</v>
      </c>
    </row>
    <row r="39" spans="2:8" ht="30" customHeight="1" thickBot="1">
      <c r="B39" s="1267"/>
      <c r="C39" s="480" t="s">
        <v>347</v>
      </c>
      <c r="D39" s="1245"/>
      <c r="E39" s="308" t="s">
        <v>348</v>
      </c>
      <c r="H39" s="1408"/>
    </row>
    <row r="40" spans="2:8" ht="30" customHeight="1" thickTop="1" thickBot="1">
      <c r="B40" s="1267"/>
      <c r="C40" s="485" t="s">
        <v>214</v>
      </c>
      <c r="D40" s="1019" t="e">
        <f>ROUNDDOWN($D39/$J$4,2)</f>
        <v>#DIV/0!</v>
      </c>
      <c r="E40" s="308" t="s">
        <v>107</v>
      </c>
      <c r="H40" s="349" t="s">
        <v>681</v>
      </c>
    </row>
    <row r="41" spans="2:8" ht="30" customHeight="1" thickTop="1">
      <c r="B41" s="1267"/>
      <c r="C41" s="480" t="s">
        <v>75</v>
      </c>
      <c r="D41" s="1242"/>
      <c r="E41" s="319" t="s">
        <v>674</v>
      </c>
      <c r="H41" s="348"/>
    </row>
    <row r="42" spans="2:8" ht="30" customHeight="1" thickBot="1">
      <c r="B42" s="1267"/>
      <c r="C42" s="480" t="s">
        <v>76</v>
      </c>
      <c r="D42" s="1228"/>
      <c r="E42" s="225" t="s">
        <v>674</v>
      </c>
      <c r="H42" s="348"/>
    </row>
    <row r="43" spans="2:8" ht="30" customHeight="1" thickTop="1">
      <c r="B43" s="1383" t="s">
        <v>376</v>
      </c>
      <c r="C43" s="480" t="s">
        <v>58</v>
      </c>
      <c r="D43" s="1230"/>
      <c r="E43" s="308"/>
      <c r="H43" s="348"/>
    </row>
    <row r="44" spans="2:8" ht="30" customHeight="1" thickBot="1">
      <c r="B44" s="1267"/>
      <c r="C44" s="480" t="s">
        <v>347</v>
      </c>
      <c r="D44" s="1245"/>
      <c r="E44" s="308" t="s">
        <v>348</v>
      </c>
      <c r="H44" s="348" t="s">
        <v>1012</v>
      </c>
    </row>
    <row r="45" spans="2:8" ht="30" customHeight="1" thickTop="1" thickBot="1">
      <c r="B45" s="1267"/>
      <c r="C45" s="485" t="s">
        <v>214</v>
      </c>
      <c r="D45" s="1019" t="e">
        <f>ROUNDDOWN($D44/$J$4,2)</f>
        <v>#DIV/0!</v>
      </c>
      <c r="E45" s="308" t="s">
        <v>107</v>
      </c>
      <c r="H45" s="349" t="s">
        <v>681</v>
      </c>
    </row>
    <row r="46" spans="2:8" ht="30" customHeight="1" thickTop="1">
      <c r="B46" s="1267"/>
      <c r="C46" s="480" t="s">
        <v>75</v>
      </c>
      <c r="D46" s="1242"/>
      <c r="E46" s="319" t="s">
        <v>674</v>
      </c>
      <c r="H46" s="348"/>
    </row>
    <row r="47" spans="2:8" ht="30" customHeight="1" thickBot="1">
      <c r="B47" s="1267"/>
      <c r="C47" s="480" t="s">
        <v>76</v>
      </c>
      <c r="D47" s="1228"/>
      <c r="E47" s="225" t="s">
        <v>674</v>
      </c>
      <c r="H47" s="348"/>
    </row>
    <row r="48" spans="2:8" ht="30" customHeight="1" thickTop="1">
      <c r="B48" s="1383" t="s">
        <v>377</v>
      </c>
      <c r="C48" s="480" t="s">
        <v>58</v>
      </c>
      <c r="D48" s="1230"/>
      <c r="E48" s="308"/>
      <c r="H48" s="604" t="s">
        <v>683</v>
      </c>
    </row>
    <row r="49" spans="2:8" ht="30" customHeight="1" thickBot="1">
      <c r="B49" s="1267"/>
      <c r="C49" s="480" t="s">
        <v>347</v>
      </c>
      <c r="D49" s="1245"/>
      <c r="E49" s="308" t="s">
        <v>348</v>
      </c>
      <c r="H49" s="348" t="s">
        <v>1012</v>
      </c>
    </row>
    <row r="50" spans="2:8" ht="30" customHeight="1" thickTop="1" thickBot="1">
      <c r="B50" s="1267"/>
      <c r="C50" s="485" t="s">
        <v>214</v>
      </c>
      <c r="D50" s="1019" t="e">
        <f>ROUNDDOWN($D49/$J$4,2)</f>
        <v>#DIV/0!</v>
      </c>
      <c r="E50" s="308" t="s">
        <v>107</v>
      </c>
      <c r="H50" s="349" t="s">
        <v>681</v>
      </c>
    </row>
    <row r="51" spans="2:8" ht="30" customHeight="1" thickTop="1">
      <c r="B51" s="1267"/>
      <c r="C51" s="480" t="s">
        <v>75</v>
      </c>
      <c r="D51" s="1242"/>
      <c r="E51" s="319" t="s">
        <v>674</v>
      </c>
      <c r="H51" s="348"/>
    </row>
    <row r="52" spans="2:8" ht="30" customHeight="1" thickBot="1">
      <c r="B52" s="1267"/>
      <c r="C52" s="480" t="s">
        <v>76</v>
      </c>
      <c r="D52" s="1228"/>
      <c r="E52" s="225" t="s">
        <v>674</v>
      </c>
      <c r="H52" s="348"/>
    </row>
    <row r="53" spans="2:8" ht="30" customHeight="1" thickTop="1">
      <c r="B53" s="1383" t="s">
        <v>378</v>
      </c>
      <c r="C53" s="481" t="s">
        <v>379</v>
      </c>
      <c r="D53" s="1240"/>
      <c r="E53" s="310" t="s">
        <v>108</v>
      </c>
      <c r="H53" s="349" t="s">
        <v>402</v>
      </c>
    </row>
    <row r="54" spans="2:8" ht="30" customHeight="1">
      <c r="B54" s="1267"/>
      <c r="C54" s="482" t="s">
        <v>77</v>
      </c>
      <c r="D54" s="1242"/>
      <c r="E54" s="310"/>
      <c r="H54" s="349"/>
    </row>
    <row r="55" spans="2:8" ht="30" customHeight="1">
      <c r="B55" s="1267"/>
      <c r="C55" s="428" t="s">
        <v>59</v>
      </c>
      <c r="D55" s="1243"/>
      <c r="E55" s="310"/>
      <c r="H55" s="348"/>
    </row>
    <row r="56" spans="2:8" ht="30" customHeight="1">
      <c r="B56" s="1267"/>
      <c r="C56" s="428" t="s">
        <v>78</v>
      </c>
      <c r="D56" s="1243"/>
      <c r="E56" s="310"/>
      <c r="H56" s="348"/>
    </row>
    <row r="57" spans="2:8" ht="30" customHeight="1" thickBot="1">
      <c r="B57" s="1287"/>
      <c r="C57" s="483" t="s">
        <v>349</v>
      </c>
      <c r="D57" s="1244"/>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B6:C6"/>
    <mergeCell ref="B25:B29"/>
    <mergeCell ref="B38:B42"/>
    <mergeCell ref="B43:B47"/>
    <mergeCell ref="B48:B52"/>
    <mergeCell ref="B30:B34"/>
    <mergeCell ref="B16:B17"/>
    <mergeCell ref="B18:B23"/>
    <mergeCell ref="B11:B12"/>
    <mergeCell ref="B10:C10"/>
    <mergeCell ref="B9:C9"/>
    <mergeCell ref="B37:C37"/>
    <mergeCell ref="B13:C13"/>
    <mergeCell ref="H35:H37"/>
    <mergeCell ref="H38:H39"/>
    <mergeCell ref="H18:H23"/>
    <mergeCell ref="B53:B57"/>
    <mergeCell ref="B14:C14"/>
    <mergeCell ref="B24:C24"/>
    <mergeCell ref="B35:C35"/>
    <mergeCell ref="B36:C36"/>
    <mergeCell ref="H25:H26"/>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279" t="s">
        <v>381</v>
      </c>
      <c r="C6" s="1280"/>
      <c r="D6" s="1222"/>
      <c r="E6" s="317"/>
      <c r="H6" s="1000" t="s">
        <v>1000</v>
      </c>
    </row>
    <row r="7" spans="1:10" ht="30" customHeight="1" thickTop="1" thickBot="1">
      <c r="B7" s="367" t="s">
        <v>343</v>
      </c>
      <c r="C7" s="1001" t="s">
        <v>1002</v>
      </c>
      <c r="D7" s="1222"/>
      <c r="E7" s="230"/>
      <c r="H7" s="348"/>
    </row>
    <row r="8" spans="1:10" ht="46.95" customHeight="1" thickTop="1" thickBot="1">
      <c r="B8" s="367" t="s">
        <v>28</v>
      </c>
      <c r="C8" s="1001" t="s">
        <v>1001</v>
      </c>
      <c r="D8" s="1222"/>
      <c r="E8" s="230" t="s">
        <v>350</v>
      </c>
      <c r="H8" s="348" t="s">
        <v>991</v>
      </c>
    </row>
    <row r="9" spans="1:10" ht="30" customHeight="1" thickTop="1" thickBot="1">
      <c r="B9" s="1296" t="s">
        <v>27</v>
      </c>
      <c r="C9" s="1297"/>
      <c r="D9" s="1222"/>
      <c r="E9" s="318"/>
      <c r="H9" s="348"/>
    </row>
    <row r="10" spans="1:10" ht="30" customHeight="1" thickTop="1">
      <c r="B10" s="1296" t="s">
        <v>114</v>
      </c>
      <c r="C10" s="1297"/>
      <c r="D10" s="1234"/>
      <c r="E10" s="308" t="s">
        <v>1126</v>
      </c>
      <c r="H10" s="348"/>
    </row>
    <row r="11" spans="1:10" ht="30" customHeight="1" thickBot="1">
      <c r="B11" s="1383" t="s">
        <v>63</v>
      </c>
      <c r="C11" s="434" t="s">
        <v>64</v>
      </c>
      <c r="D11" s="1235"/>
      <c r="E11" s="309" t="s">
        <v>496</v>
      </c>
      <c r="H11" s="348"/>
    </row>
    <row r="12" spans="1:10" ht="30" customHeight="1" thickTop="1" thickBot="1">
      <c r="B12" s="1384"/>
      <c r="C12" s="473" t="s">
        <v>346</v>
      </c>
      <c r="D12" s="1018">
        <f>ROUNDUP(D11*1000/80,0)</f>
        <v>0</v>
      </c>
      <c r="E12" s="309" t="s">
        <v>73</v>
      </c>
      <c r="H12" s="348" t="s">
        <v>498</v>
      </c>
    </row>
    <row r="13" spans="1:10" ht="30" customHeight="1" thickTop="1" thickBot="1">
      <c r="B13" s="1413" t="s">
        <v>24</v>
      </c>
      <c r="C13" s="1414"/>
      <c r="D13" s="1230"/>
      <c r="E13" s="338" t="s">
        <v>371</v>
      </c>
      <c r="H13" s="348"/>
    </row>
    <row r="14" spans="1:10" ht="30" customHeight="1" thickTop="1" thickBot="1">
      <c r="B14" s="18" t="s">
        <v>1020</v>
      </c>
      <c r="C14" s="474" t="s">
        <v>360</v>
      </c>
      <c r="D14" s="1230"/>
      <c r="E14" s="338" t="s">
        <v>371</v>
      </c>
      <c r="H14" s="348"/>
    </row>
    <row r="15" spans="1:10" ht="30" customHeight="1" thickTop="1">
      <c r="B15" s="1413" t="s">
        <v>67</v>
      </c>
      <c r="C15" s="474" t="s">
        <v>360</v>
      </c>
      <c r="D15" s="1230"/>
      <c r="E15" s="320" t="s">
        <v>371</v>
      </c>
      <c r="H15" s="348"/>
    </row>
    <row r="16" spans="1:10" ht="30" customHeight="1" thickBot="1">
      <c r="B16" s="1413"/>
      <c r="C16" s="475" t="s">
        <v>287</v>
      </c>
      <c r="D16" s="1236"/>
      <c r="E16" s="320" t="s">
        <v>371</v>
      </c>
      <c r="H16" s="348"/>
    </row>
    <row r="17" spans="2:8" ht="30" customHeight="1" thickTop="1">
      <c r="B17" s="1296" t="s">
        <v>278</v>
      </c>
      <c r="C17" s="476" t="s">
        <v>68</v>
      </c>
      <c r="D17" s="1230"/>
      <c r="E17" s="309" t="s">
        <v>404</v>
      </c>
      <c r="H17" s="1409" t="s">
        <v>1003</v>
      </c>
    </row>
    <row r="18" spans="2:8" ht="30" customHeight="1">
      <c r="B18" s="1296"/>
      <c r="C18" s="430" t="s">
        <v>1016</v>
      </c>
      <c r="D18" s="1237"/>
      <c r="E18" s="309" t="s">
        <v>404</v>
      </c>
      <c r="H18" s="1410"/>
    </row>
    <row r="19" spans="2:8" ht="30" customHeight="1">
      <c r="B19" s="1296"/>
      <c r="C19" s="476" t="s">
        <v>69</v>
      </c>
      <c r="D19" s="1238"/>
      <c r="E19" s="309" t="s">
        <v>404</v>
      </c>
      <c r="H19" s="1411"/>
    </row>
    <row r="20" spans="2:8" ht="30" customHeight="1">
      <c r="B20" s="1383"/>
      <c r="C20" s="1010" t="s">
        <v>1017</v>
      </c>
      <c r="D20" s="1235"/>
      <c r="E20" s="1009" t="s">
        <v>404</v>
      </c>
      <c r="H20" s="1411"/>
    </row>
    <row r="21" spans="2:8" ht="30" customHeight="1">
      <c r="B21" s="1383"/>
      <c r="C21" s="1010" t="s">
        <v>1018</v>
      </c>
      <c r="D21" s="1235"/>
      <c r="E21" s="1009" t="s">
        <v>404</v>
      </c>
      <c r="H21" s="1411"/>
    </row>
    <row r="22" spans="2:8" ht="30" customHeight="1" thickBot="1">
      <c r="B22" s="1299"/>
      <c r="C22" s="1195" t="s">
        <v>1019</v>
      </c>
      <c r="D22" s="1236"/>
      <c r="E22" s="351" t="s">
        <v>404</v>
      </c>
      <c r="H22" s="1412"/>
    </row>
    <row r="23" spans="2:8" ht="30" customHeight="1" thickTop="1">
      <c r="B23" s="1420" t="s">
        <v>374</v>
      </c>
      <c r="C23" s="477" t="s">
        <v>58</v>
      </c>
      <c r="D23" s="1230"/>
      <c r="E23" s="336"/>
      <c r="H23" s="1409" t="s">
        <v>1010</v>
      </c>
    </row>
    <row r="24" spans="2:8" ht="30" customHeight="1" thickBot="1">
      <c r="B24" s="1413"/>
      <c r="C24" s="434" t="s">
        <v>347</v>
      </c>
      <c r="D24" s="1246"/>
      <c r="E24" s="308" t="s">
        <v>348</v>
      </c>
      <c r="H24" s="1417"/>
    </row>
    <row r="25" spans="2:8" ht="30" customHeight="1" thickTop="1" thickBot="1">
      <c r="B25" s="1413"/>
      <c r="C25" s="478" t="s">
        <v>214</v>
      </c>
      <c r="D25" s="1019" t="e">
        <f>ROUNDDOWN($D24/$J$4,2)</f>
        <v>#DIV/0!</v>
      </c>
      <c r="E25" s="308" t="s">
        <v>107</v>
      </c>
      <c r="H25" s="349" t="s">
        <v>681</v>
      </c>
    </row>
    <row r="26" spans="2:8" ht="30" customHeight="1" thickTop="1">
      <c r="B26" s="1413"/>
      <c r="C26" s="434" t="s">
        <v>75</v>
      </c>
      <c r="D26" s="1242"/>
      <c r="E26" s="319" t="s">
        <v>674</v>
      </c>
      <c r="H26" s="348"/>
    </row>
    <row r="27" spans="2:8" ht="30" customHeight="1" thickBot="1">
      <c r="B27" s="1413"/>
      <c r="C27" s="434" t="s">
        <v>76</v>
      </c>
      <c r="D27" s="1228"/>
      <c r="E27" s="225" t="s">
        <v>674</v>
      </c>
      <c r="H27" s="348"/>
    </row>
    <row r="28" spans="2:8" ht="30" customHeight="1" thickTop="1">
      <c r="B28" s="1383" t="s">
        <v>631</v>
      </c>
      <c r="C28" s="426" t="s">
        <v>380</v>
      </c>
      <c r="D28" s="1240"/>
      <c r="E28" s="310" t="s">
        <v>108</v>
      </c>
      <c r="H28" s="349" t="s">
        <v>400</v>
      </c>
    </row>
    <row r="29" spans="2:8" ht="30" customHeight="1">
      <c r="B29" s="1267"/>
      <c r="C29" s="478" t="s">
        <v>77</v>
      </c>
      <c r="D29" s="1242"/>
      <c r="E29" s="310"/>
      <c r="H29" s="348"/>
    </row>
    <row r="30" spans="2:8" ht="30" customHeight="1">
      <c r="B30" s="1267"/>
      <c r="C30" s="434" t="s">
        <v>59</v>
      </c>
      <c r="D30" s="1243"/>
      <c r="E30" s="310"/>
      <c r="H30" s="348"/>
    </row>
    <row r="31" spans="2:8" ht="30" customHeight="1">
      <c r="B31" s="1267"/>
      <c r="C31" s="434" t="s">
        <v>78</v>
      </c>
      <c r="D31" s="1243"/>
      <c r="E31" s="310"/>
      <c r="H31" s="349" t="s">
        <v>401</v>
      </c>
    </row>
    <row r="32" spans="2:8" ht="30" customHeight="1" thickBot="1">
      <c r="B32" s="1384"/>
      <c r="C32" s="434" t="s">
        <v>349</v>
      </c>
      <c r="D32" s="1244"/>
      <c r="E32" s="310"/>
      <c r="H32" s="348"/>
    </row>
    <row r="33" spans="2:8" ht="30" customHeight="1" thickTop="1" thickBot="1">
      <c r="B33" s="1413" t="s">
        <v>120</v>
      </c>
      <c r="C33" s="1414"/>
      <c r="D33" s="1232"/>
      <c r="E33" s="308" t="s">
        <v>108</v>
      </c>
      <c r="H33" s="1407" t="s">
        <v>403</v>
      </c>
    </row>
    <row r="34" spans="2:8" ht="30" customHeight="1" thickTop="1" thickBot="1">
      <c r="B34" s="1413" t="s">
        <v>65</v>
      </c>
      <c r="C34" s="1414"/>
      <c r="D34" s="1232"/>
      <c r="E34" s="308" t="s">
        <v>108</v>
      </c>
      <c r="H34" s="1407"/>
    </row>
    <row r="35" spans="2:8" ht="30" customHeight="1" thickTop="1" thickBot="1">
      <c r="B35" s="1418" t="s">
        <v>66</v>
      </c>
      <c r="C35" s="1419"/>
      <c r="D35" s="1232"/>
      <c r="E35" s="337" t="s">
        <v>108</v>
      </c>
      <c r="H35" s="1407"/>
    </row>
    <row r="36" spans="2:8" ht="30" customHeight="1" thickTop="1">
      <c r="B36" s="1267" t="s">
        <v>375</v>
      </c>
      <c r="C36" s="479" t="s">
        <v>58</v>
      </c>
      <c r="D36" s="1230"/>
      <c r="E36" s="336"/>
      <c r="H36" s="1408" t="s">
        <v>1011</v>
      </c>
    </row>
    <row r="37" spans="2:8" ht="30" customHeight="1" thickBot="1">
      <c r="B37" s="1267"/>
      <c r="C37" s="480" t="s">
        <v>347</v>
      </c>
      <c r="D37" s="1246"/>
      <c r="E37" s="308" t="s">
        <v>348</v>
      </c>
      <c r="H37" s="1408"/>
    </row>
    <row r="38" spans="2:8" ht="30" customHeight="1" thickTop="1" thickBot="1">
      <c r="B38" s="1267"/>
      <c r="C38" s="485" t="s">
        <v>214</v>
      </c>
      <c r="D38" s="1019" t="e">
        <f>ROUNDDOWN($D37/$J$4,2)</f>
        <v>#DIV/0!</v>
      </c>
      <c r="E38" s="308" t="s">
        <v>107</v>
      </c>
      <c r="H38" s="349" t="s">
        <v>681</v>
      </c>
    </row>
    <row r="39" spans="2:8" ht="30" customHeight="1" thickTop="1">
      <c r="B39" s="1267"/>
      <c r="C39" s="480" t="s">
        <v>75</v>
      </c>
      <c r="D39" s="1242"/>
      <c r="E39" s="319" t="s">
        <v>674</v>
      </c>
      <c r="H39" s="348"/>
    </row>
    <row r="40" spans="2:8" ht="30" customHeight="1" thickBot="1">
      <c r="B40" s="1267"/>
      <c r="C40" s="480" t="s">
        <v>76</v>
      </c>
      <c r="D40" s="1228"/>
      <c r="E40" s="225" t="s">
        <v>674</v>
      </c>
      <c r="H40" s="348"/>
    </row>
    <row r="41" spans="2:8" ht="30" customHeight="1" thickTop="1">
      <c r="B41" s="1383" t="s">
        <v>376</v>
      </c>
      <c r="C41" s="480" t="s">
        <v>58</v>
      </c>
      <c r="D41" s="1230"/>
      <c r="E41" s="308"/>
      <c r="H41" s="348"/>
    </row>
    <row r="42" spans="2:8" ht="30" customHeight="1" thickBot="1">
      <c r="B42" s="1267"/>
      <c r="C42" s="480" t="s">
        <v>347</v>
      </c>
      <c r="D42" s="1246"/>
      <c r="E42" s="308" t="s">
        <v>348</v>
      </c>
      <c r="H42" s="348" t="s">
        <v>1012</v>
      </c>
    </row>
    <row r="43" spans="2:8" ht="30" customHeight="1" thickTop="1" thickBot="1">
      <c r="B43" s="1267"/>
      <c r="C43" s="485" t="s">
        <v>214</v>
      </c>
      <c r="D43" s="1019" t="e">
        <f>ROUNDDOWN($D42/$J$4,2)</f>
        <v>#DIV/0!</v>
      </c>
      <c r="E43" s="308" t="s">
        <v>107</v>
      </c>
      <c r="H43" s="349" t="s">
        <v>681</v>
      </c>
    </row>
    <row r="44" spans="2:8" ht="30" customHeight="1" thickTop="1">
      <c r="B44" s="1267"/>
      <c r="C44" s="480" t="s">
        <v>75</v>
      </c>
      <c r="D44" s="1242"/>
      <c r="E44" s="319"/>
      <c r="H44" s="348"/>
    </row>
    <row r="45" spans="2:8" ht="30" customHeight="1" thickBot="1">
      <c r="B45" s="1267"/>
      <c r="C45" s="480" t="s">
        <v>76</v>
      </c>
      <c r="D45" s="1228"/>
      <c r="E45" s="225"/>
      <c r="H45" s="348"/>
    </row>
    <row r="46" spans="2:8" ht="30" customHeight="1" thickTop="1">
      <c r="B46" s="1383" t="s">
        <v>377</v>
      </c>
      <c r="C46" s="480" t="s">
        <v>58</v>
      </c>
      <c r="D46" s="1230"/>
      <c r="E46" s="308"/>
      <c r="H46" s="348"/>
    </row>
    <row r="47" spans="2:8" ht="30" customHeight="1" thickBot="1">
      <c r="B47" s="1267"/>
      <c r="C47" s="480" t="s">
        <v>347</v>
      </c>
      <c r="D47" s="1246"/>
      <c r="E47" s="308" t="s">
        <v>348</v>
      </c>
      <c r="H47" s="348" t="s">
        <v>1012</v>
      </c>
    </row>
    <row r="48" spans="2:8" ht="30" customHeight="1" thickTop="1" thickBot="1">
      <c r="B48" s="1267"/>
      <c r="C48" s="485" t="s">
        <v>214</v>
      </c>
      <c r="D48" s="1019" t="e">
        <f>ROUNDDOWN($D47/$J$4,2)</f>
        <v>#DIV/0!</v>
      </c>
      <c r="E48" s="308" t="s">
        <v>107</v>
      </c>
      <c r="H48" s="349" t="s">
        <v>681</v>
      </c>
    </row>
    <row r="49" spans="2:8" ht="30" customHeight="1" thickTop="1">
      <c r="B49" s="1267"/>
      <c r="C49" s="480" t="s">
        <v>75</v>
      </c>
      <c r="D49" s="1242"/>
      <c r="E49" s="319" t="s">
        <v>674</v>
      </c>
      <c r="H49" s="348"/>
    </row>
    <row r="50" spans="2:8" ht="30" customHeight="1" thickBot="1">
      <c r="B50" s="1267"/>
      <c r="C50" s="480" t="s">
        <v>76</v>
      </c>
      <c r="D50" s="1228"/>
      <c r="E50" s="225" t="s">
        <v>674</v>
      </c>
      <c r="H50" s="348"/>
    </row>
    <row r="51" spans="2:8" ht="30" customHeight="1" thickTop="1">
      <c r="B51" s="1383" t="s">
        <v>378</v>
      </c>
      <c r="C51" s="481" t="s">
        <v>379</v>
      </c>
      <c r="D51" s="1240"/>
      <c r="E51" s="310" t="s">
        <v>108</v>
      </c>
      <c r="H51" s="349" t="s">
        <v>402</v>
      </c>
    </row>
    <row r="52" spans="2:8" ht="30" customHeight="1">
      <c r="B52" s="1267"/>
      <c r="C52" s="482" t="s">
        <v>77</v>
      </c>
      <c r="D52" s="1242"/>
      <c r="E52" s="310"/>
      <c r="H52" s="349"/>
    </row>
    <row r="53" spans="2:8" ht="30" customHeight="1">
      <c r="B53" s="1267"/>
      <c r="C53" s="428" t="s">
        <v>59</v>
      </c>
      <c r="D53" s="1243"/>
      <c r="E53" s="310"/>
      <c r="H53" s="348"/>
    </row>
    <row r="54" spans="2:8" ht="30" customHeight="1">
      <c r="B54" s="1267"/>
      <c r="C54" s="428" t="s">
        <v>78</v>
      </c>
      <c r="D54" s="1243"/>
      <c r="E54" s="310"/>
      <c r="H54" s="348"/>
    </row>
    <row r="55" spans="2:8" ht="30" customHeight="1" thickBot="1">
      <c r="B55" s="1287"/>
      <c r="C55" s="483" t="s">
        <v>349</v>
      </c>
      <c r="D55" s="1244"/>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 ref="B15:B16"/>
    <mergeCell ref="B6:C6"/>
    <mergeCell ref="B9:C9"/>
    <mergeCell ref="B10:C10"/>
    <mergeCell ref="B11:B12"/>
    <mergeCell ref="B13:C13"/>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69" t="s">
        <v>50</v>
      </c>
      <c r="C3" s="620"/>
      <c r="D3" s="1016" t="str">
        <f>Data!$I$26</f>
        <v/>
      </c>
      <c r="E3" s="217"/>
    </row>
    <row r="4" spans="1:16" ht="30" customHeight="1">
      <c r="B4" s="18" t="s">
        <v>262</v>
      </c>
      <c r="C4" s="621"/>
      <c r="D4" s="1020" t="str">
        <f>CONCATENATE(Data!$I$27,"　",Data!$I$28)</f>
        <v>　</v>
      </c>
      <c r="E4" s="225"/>
    </row>
    <row r="5" spans="1:16" ht="30" customHeight="1" thickBot="1">
      <c r="B5" s="335" t="s">
        <v>565</v>
      </c>
      <c r="C5" s="622"/>
      <c r="D5" s="1017" t="str">
        <f>Data!$I$69</f>
        <v/>
      </c>
      <c r="E5" s="226"/>
      <c r="H5" s="619"/>
    </row>
    <row r="6" spans="1:16" ht="14.25" customHeight="1" thickBot="1">
      <c r="H6" s="1276" t="s">
        <v>410</v>
      </c>
      <c r="I6" s="1277"/>
      <c r="J6" s="1277"/>
      <c r="K6" s="1277"/>
      <c r="L6" s="1277"/>
      <c r="M6" s="1277"/>
      <c r="N6" s="1277"/>
      <c r="O6" s="1277"/>
      <c r="P6" s="1278"/>
    </row>
    <row r="7" spans="1:16" ht="30" customHeight="1" thickBot="1">
      <c r="B7" s="1425" t="s">
        <v>45</v>
      </c>
      <c r="C7" s="365" t="s">
        <v>61</v>
      </c>
      <c r="D7" s="1021" t="s">
        <v>1112</v>
      </c>
      <c r="E7" s="217"/>
      <c r="H7" s="357"/>
      <c r="I7" s="358"/>
      <c r="J7" s="358"/>
      <c r="K7" s="358"/>
      <c r="L7" s="358"/>
      <c r="M7" s="358"/>
      <c r="N7" s="358"/>
      <c r="O7" s="358"/>
      <c r="P7" s="20"/>
    </row>
    <row r="8" spans="1:16" ht="30" customHeight="1" thickTop="1" thickBot="1">
      <c r="B8" s="1303"/>
      <c r="C8" s="366" t="s">
        <v>160</v>
      </c>
      <c r="D8" s="331"/>
      <c r="E8" s="225" t="s">
        <v>371</v>
      </c>
      <c r="H8" s="1289" t="s">
        <v>1128</v>
      </c>
      <c r="I8" s="1290"/>
      <c r="J8" s="1290"/>
      <c r="K8" s="1290"/>
      <c r="L8" s="1290"/>
      <c r="M8" s="1290"/>
      <c r="N8" s="1290"/>
      <c r="O8" s="1290"/>
      <c r="P8" s="1291"/>
    </row>
    <row r="9" spans="1:16" ht="19.95" customHeight="1" thickTop="1">
      <c r="B9" s="1303"/>
      <c r="C9" s="366" t="s">
        <v>566</v>
      </c>
      <c r="D9" s="1022" t="str">
        <f>IF($D$8="","",VLOOKUP($D$8,祝日!$L$28:$W$44,10))</f>
        <v/>
      </c>
      <c r="E9" s="225"/>
      <c r="H9" s="1289"/>
      <c r="I9" s="1290"/>
      <c r="J9" s="1290"/>
      <c r="K9" s="1290"/>
      <c r="L9" s="1290"/>
      <c r="M9" s="1290"/>
      <c r="N9" s="1290"/>
      <c r="O9" s="1290"/>
      <c r="P9" s="1291"/>
    </row>
    <row r="10" spans="1:16" ht="19.95" customHeight="1">
      <c r="B10" s="1303"/>
      <c r="C10" s="366" t="s">
        <v>598</v>
      </c>
      <c r="D10" s="1023" t="str">
        <f>IF($D$8="","",VLOOKUP($D$8,祝日!$L$28:$W$44,11))</f>
        <v/>
      </c>
      <c r="E10" s="225"/>
      <c r="H10" s="1289"/>
      <c r="I10" s="1290"/>
      <c r="J10" s="1290"/>
      <c r="K10" s="1290"/>
      <c r="L10" s="1290"/>
      <c r="M10" s="1290"/>
      <c r="N10" s="1290"/>
      <c r="O10" s="1290"/>
      <c r="P10" s="1291"/>
    </row>
    <row r="11" spans="1:16" ht="19.95" customHeight="1" thickBot="1">
      <c r="B11" s="1426"/>
      <c r="C11" s="950" t="s">
        <v>567</v>
      </c>
      <c r="D11" s="1024" t="str">
        <f>IF($D$8="","",VLOOKUP($D$8,祝日!$L$28:$W$44,12))</f>
        <v/>
      </c>
      <c r="E11" s="951"/>
      <c r="H11" s="1289"/>
      <c r="I11" s="1290"/>
      <c r="J11" s="1290"/>
      <c r="K11" s="1290"/>
      <c r="L11" s="1290"/>
      <c r="M11" s="1290"/>
      <c r="N11" s="1290"/>
      <c r="O11" s="1290"/>
      <c r="P11" s="1291"/>
    </row>
    <row r="12" spans="1:16" ht="42" hidden="1" customHeight="1" thickTop="1" thickBot="1">
      <c r="B12" s="1443" t="s">
        <v>1040</v>
      </c>
      <c r="C12" s="1444"/>
      <c r="D12" s="331"/>
      <c r="E12" s="317" t="s">
        <v>371</v>
      </c>
      <c r="H12" s="1264" t="s">
        <v>1127</v>
      </c>
      <c r="I12" s="1265"/>
      <c r="J12" s="1265"/>
      <c r="K12" s="1265"/>
      <c r="L12" s="1265"/>
      <c r="M12" s="1265"/>
      <c r="N12" s="1265"/>
      <c r="O12" s="1265"/>
      <c r="P12" s="1266"/>
    </row>
    <row r="13" spans="1:16" ht="42" customHeight="1" thickTop="1" thickBot="1">
      <c r="B13" s="1296" t="s">
        <v>329</v>
      </c>
      <c r="C13" s="1297"/>
      <c r="D13" s="331"/>
      <c r="E13" s="317" t="s">
        <v>371</v>
      </c>
      <c r="H13" s="1264" t="s">
        <v>795</v>
      </c>
      <c r="I13" s="1265"/>
      <c r="J13" s="1265"/>
      <c r="K13" s="1265"/>
      <c r="L13" s="1265"/>
      <c r="M13" s="1265"/>
      <c r="N13" s="1265"/>
      <c r="O13" s="1265"/>
      <c r="P13" s="1266"/>
    </row>
    <row r="14" spans="1:16" ht="42" customHeight="1" thickTop="1" thickBot="1">
      <c r="B14" s="1296" t="s">
        <v>1037</v>
      </c>
      <c r="C14" s="1297"/>
      <c r="D14" s="1232"/>
      <c r="E14" s="225" t="s">
        <v>371</v>
      </c>
      <c r="G14" s="78"/>
      <c r="H14" s="1445" t="s">
        <v>1041</v>
      </c>
      <c r="I14" s="1290"/>
      <c r="J14" s="1290"/>
      <c r="K14" s="1290"/>
      <c r="L14" s="1290"/>
      <c r="M14" s="1290"/>
      <c r="N14" s="1290"/>
      <c r="O14" s="1290"/>
      <c r="P14" s="1291"/>
    </row>
    <row r="15" spans="1:16" ht="42" customHeight="1" thickTop="1" thickBot="1">
      <c r="B15" s="1296" t="s">
        <v>1106</v>
      </c>
      <c r="C15" s="1297"/>
      <c r="D15" s="1232"/>
      <c r="E15" s="225" t="s">
        <v>371</v>
      </c>
      <c r="G15" s="78"/>
      <c r="H15" s="1264" t="s">
        <v>1135</v>
      </c>
      <c r="I15" s="1265"/>
      <c r="J15" s="1265"/>
      <c r="K15" s="1265"/>
      <c r="L15" s="1265"/>
      <c r="M15" s="1265"/>
      <c r="N15" s="1265"/>
      <c r="O15" s="1265"/>
      <c r="P15" s="1266"/>
    </row>
    <row r="16" spans="1:16" ht="42" customHeight="1" thickTop="1" thickBot="1">
      <c r="B16" s="1296" t="s">
        <v>1107</v>
      </c>
      <c r="C16" s="1297"/>
      <c r="D16" s="1232"/>
      <c r="E16" s="225" t="s">
        <v>371</v>
      </c>
      <c r="G16" s="78"/>
      <c r="H16" s="1264" t="s">
        <v>1108</v>
      </c>
      <c r="I16" s="1265"/>
      <c r="J16" s="1265"/>
      <c r="K16" s="1265"/>
      <c r="L16" s="1265"/>
      <c r="M16" s="1265"/>
      <c r="N16" s="1265"/>
      <c r="O16" s="1265"/>
      <c r="P16" s="1266"/>
    </row>
    <row r="17" spans="2:16" ht="42" customHeight="1" thickTop="1" thickBot="1">
      <c r="B17" s="1296" t="s">
        <v>1038</v>
      </c>
      <c r="C17" s="1297"/>
      <c r="D17" s="1232"/>
      <c r="E17" s="225" t="s">
        <v>371</v>
      </c>
      <c r="G17" s="78"/>
      <c r="H17" s="1264" t="s">
        <v>1042</v>
      </c>
      <c r="I17" s="1265"/>
      <c r="J17" s="1265"/>
      <c r="K17" s="1265"/>
      <c r="L17" s="1265"/>
      <c r="M17" s="1265"/>
      <c r="N17" s="1265"/>
      <c r="O17" s="1265"/>
      <c r="P17" s="1266"/>
    </row>
    <row r="18" spans="2:16" ht="42" customHeight="1" thickTop="1" thickBot="1">
      <c r="B18" s="1446" t="s">
        <v>1144</v>
      </c>
      <c r="C18" s="1447"/>
      <c r="D18" s="1232" t="s">
        <v>1146</v>
      </c>
      <c r="E18" s="225" t="s">
        <v>371</v>
      </c>
      <c r="G18" s="78"/>
      <c r="H18" s="1264" t="s">
        <v>1148</v>
      </c>
      <c r="I18" s="1265"/>
      <c r="J18" s="1265"/>
      <c r="K18" s="1265"/>
      <c r="L18" s="1265"/>
      <c r="M18" s="1265"/>
      <c r="N18" s="1265"/>
      <c r="O18" s="1265"/>
      <c r="P18" s="1266"/>
    </row>
    <row r="19" spans="2:16" ht="60" customHeight="1" thickTop="1" thickBot="1">
      <c r="B19" s="1296" t="s">
        <v>16</v>
      </c>
      <c r="C19" s="1297"/>
      <c r="D19" s="1222"/>
      <c r="E19" s="559" t="s">
        <v>413</v>
      </c>
      <c r="H19" s="1289" t="s">
        <v>411</v>
      </c>
      <c r="I19" s="1290"/>
      <c r="J19" s="1290"/>
      <c r="K19" s="1290"/>
      <c r="L19" s="1290"/>
      <c r="M19" s="1290"/>
      <c r="N19" s="368" t="s">
        <v>412</v>
      </c>
      <c r="O19" s="362">
        <f>LEN($D$19)</f>
        <v>0</v>
      </c>
      <c r="P19" s="348" t="s">
        <v>398</v>
      </c>
    </row>
    <row r="20" spans="2:16" ht="43.95" customHeight="1" thickTop="1">
      <c r="B20" s="1384" t="s">
        <v>79</v>
      </c>
      <c r="C20" s="1424"/>
      <c r="D20" s="1226"/>
      <c r="E20" s="558" t="s">
        <v>18</v>
      </c>
      <c r="F20" s="89"/>
      <c r="H20" s="1270" t="s">
        <v>787</v>
      </c>
      <c r="I20" s="1274"/>
      <c r="J20" s="1274"/>
      <c r="K20" s="1274"/>
      <c r="L20" s="1274"/>
      <c r="M20" s="1274"/>
      <c r="N20" s="1274"/>
      <c r="O20" s="1274"/>
      <c r="P20" s="1275"/>
    </row>
    <row r="21" spans="2:16" ht="30" customHeight="1" thickBot="1">
      <c r="B21" s="1296" t="s">
        <v>340</v>
      </c>
      <c r="C21" s="1297"/>
      <c r="D21" s="1241"/>
      <c r="E21" s="218" t="s">
        <v>18</v>
      </c>
      <c r="F21" s="89"/>
      <c r="H21" s="1289" t="s">
        <v>399</v>
      </c>
      <c r="I21" s="1290"/>
      <c r="J21" s="1290"/>
      <c r="K21" s="1290"/>
      <c r="L21" s="1290"/>
      <c r="M21" s="1290"/>
      <c r="N21" s="1290"/>
      <c r="O21" s="1290"/>
      <c r="P21" s="1291"/>
    </row>
    <row r="22" spans="2:16" ht="30" customHeight="1" thickTop="1" thickBot="1">
      <c r="B22" s="1429" t="s">
        <v>586</v>
      </c>
      <c r="C22" s="537" t="s">
        <v>587</v>
      </c>
      <c r="D22" s="1025">
        <f>'１１テキスト内訳'!$C$23</f>
        <v>0</v>
      </c>
      <c r="E22" s="218" t="s">
        <v>588</v>
      </c>
      <c r="F22" s="89"/>
      <c r="H22" s="1289" t="s">
        <v>592</v>
      </c>
      <c r="I22" s="1290"/>
      <c r="J22" s="1290"/>
      <c r="K22" s="1290"/>
      <c r="L22" s="1290"/>
      <c r="M22" s="1290"/>
      <c r="N22" s="1290"/>
      <c r="O22" s="1290"/>
      <c r="P22" s="1291"/>
    </row>
    <row r="23" spans="2:16" ht="30" customHeight="1" thickTop="1" thickBot="1">
      <c r="B23" s="1379"/>
      <c r="C23" s="536" t="s">
        <v>589</v>
      </c>
      <c r="D23" s="1241"/>
      <c r="E23" s="218" t="s">
        <v>588</v>
      </c>
      <c r="F23" s="89"/>
      <c r="H23" s="1289" t="s">
        <v>1004</v>
      </c>
      <c r="I23" s="1290"/>
      <c r="J23" s="1290"/>
      <c r="K23" s="1290"/>
      <c r="L23" s="1290"/>
      <c r="M23" s="1290"/>
      <c r="N23" s="1290"/>
      <c r="O23" s="1290"/>
      <c r="P23" s="1291"/>
    </row>
    <row r="24" spans="2:16" ht="60" customHeight="1" thickTop="1" thickBot="1">
      <c r="B24" s="1376"/>
      <c r="C24" s="536" t="s">
        <v>590</v>
      </c>
      <c r="D24" s="1241"/>
      <c r="E24" s="218"/>
      <c r="F24" s="89"/>
      <c r="H24" s="1289" t="s">
        <v>1129</v>
      </c>
      <c r="I24" s="1290"/>
      <c r="J24" s="1290"/>
      <c r="K24" s="1290"/>
      <c r="L24" s="1290"/>
      <c r="M24" s="1290"/>
      <c r="N24" s="1290"/>
      <c r="O24" s="1290"/>
      <c r="P24" s="1291"/>
    </row>
    <row r="25" spans="2:16" ht="30" customHeight="1" thickTop="1">
      <c r="B25" s="1383" t="s">
        <v>110</v>
      </c>
      <c r="C25" s="501" t="s">
        <v>123</v>
      </c>
      <c r="D25" s="1026">
        <f>'５講師名簿'!$C$30</f>
        <v>0</v>
      </c>
      <c r="E25" s="309" t="s">
        <v>18</v>
      </c>
      <c r="H25" s="357" t="s">
        <v>751</v>
      </c>
      <c r="I25" s="358"/>
      <c r="J25" s="358"/>
      <c r="K25" s="358"/>
      <c r="L25" s="358"/>
      <c r="M25" s="358"/>
      <c r="N25" s="358"/>
      <c r="O25" s="358"/>
      <c r="P25" s="20"/>
    </row>
    <row r="26" spans="2:16" ht="30" customHeight="1">
      <c r="B26" s="1267"/>
      <c r="C26" s="501" t="s">
        <v>121</v>
      </c>
      <c r="D26" s="1026">
        <f>'５講師名簿'!$D$30</f>
        <v>0</v>
      </c>
      <c r="E26" s="309" t="s">
        <v>18</v>
      </c>
      <c r="H26" s="357" t="s">
        <v>752</v>
      </c>
      <c r="I26" s="358"/>
      <c r="J26" s="358"/>
      <c r="K26" s="358"/>
      <c r="L26" s="358"/>
      <c r="M26" s="358"/>
      <c r="N26" s="358"/>
      <c r="O26" s="358"/>
      <c r="P26" s="20"/>
    </row>
    <row r="27" spans="2:16" ht="30" customHeight="1">
      <c r="B27" s="1384"/>
      <c r="C27" s="501" t="s">
        <v>122</v>
      </c>
      <c r="D27" s="1026">
        <f>'５講師名簿'!$E$30</f>
        <v>0</v>
      </c>
      <c r="E27" s="309" t="s">
        <v>18</v>
      </c>
      <c r="H27" s="357" t="s">
        <v>753</v>
      </c>
      <c r="I27" s="358"/>
      <c r="J27" s="358"/>
      <c r="K27" s="358"/>
      <c r="L27" s="358"/>
      <c r="M27" s="358"/>
      <c r="N27" s="358"/>
      <c r="O27" s="358"/>
      <c r="P27" s="20"/>
    </row>
    <row r="28" spans="2:16" ht="30" customHeight="1">
      <c r="B28" s="1383" t="s">
        <v>109</v>
      </c>
      <c r="C28" s="502" t="s">
        <v>396</v>
      </c>
      <c r="D28" s="1026">
        <f>'５講師名簿'!$J$30</f>
        <v>0</v>
      </c>
      <c r="E28" s="218" t="s">
        <v>18</v>
      </c>
      <c r="H28" s="357" t="s">
        <v>754</v>
      </c>
      <c r="I28" s="358"/>
      <c r="J28" s="358"/>
      <c r="K28" s="358"/>
      <c r="L28" s="358"/>
      <c r="M28" s="358"/>
      <c r="N28" s="358"/>
      <c r="O28" s="358"/>
      <c r="P28" s="20"/>
    </row>
    <row r="29" spans="2:16" ht="30" customHeight="1">
      <c r="B29" s="1267"/>
      <c r="C29" s="503" t="s">
        <v>397</v>
      </c>
      <c r="D29" s="1026">
        <f>'５講師名簿'!$K$30</f>
        <v>0</v>
      </c>
      <c r="E29" s="218" t="s">
        <v>18</v>
      </c>
      <c r="H29" s="357" t="s">
        <v>755</v>
      </c>
      <c r="I29" s="358"/>
      <c r="J29" s="358"/>
      <c r="K29" s="358"/>
      <c r="L29" s="358"/>
      <c r="M29" s="358"/>
      <c r="N29" s="358"/>
      <c r="O29" s="358"/>
      <c r="P29" s="20"/>
    </row>
    <row r="30" spans="2:16" ht="30" customHeight="1" thickBot="1">
      <c r="B30" s="1384"/>
      <c r="C30" s="501" t="s">
        <v>303</v>
      </c>
      <c r="D30" s="1027">
        <f>'５講師名簿'!$L$30</f>
        <v>0</v>
      </c>
      <c r="E30" s="218" t="s">
        <v>18</v>
      </c>
      <c r="H30" s="357" t="s">
        <v>756</v>
      </c>
      <c r="I30" s="358"/>
      <c r="J30" s="358"/>
      <c r="K30" s="358"/>
      <c r="L30" s="358"/>
      <c r="M30" s="358"/>
      <c r="N30" s="358"/>
      <c r="O30" s="358"/>
      <c r="P30" s="20"/>
    </row>
    <row r="31" spans="2:16" ht="45" customHeight="1" thickTop="1">
      <c r="B31" s="1383" t="s">
        <v>126</v>
      </c>
      <c r="C31" s="426" t="s">
        <v>81</v>
      </c>
      <c r="D31" s="484"/>
      <c r="E31" s="308"/>
      <c r="H31" s="1421" t="s">
        <v>127</v>
      </c>
      <c r="I31" s="1422"/>
      <c r="J31" s="1422"/>
      <c r="K31" s="1422"/>
      <c r="L31" s="1422"/>
      <c r="M31" s="1422"/>
      <c r="N31" s="1422"/>
      <c r="O31" s="1422"/>
      <c r="P31" s="1423"/>
    </row>
    <row r="32" spans="2:16" ht="30.6" customHeight="1" thickBot="1">
      <c r="B32" s="1384"/>
      <c r="C32" s="428" t="s">
        <v>80</v>
      </c>
      <c r="D32" s="1247"/>
      <c r="E32" s="308"/>
      <c r="H32" s="357"/>
      <c r="I32" s="358"/>
      <c r="J32" s="358"/>
      <c r="K32" s="358"/>
      <c r="L32" s="358"/>
      <c r="M32" s="358"/>
      <c r="N32" s="358"/>
      <c r="O32" s="358"/>
      <c r="P32" s="20"/>
    </row>
    <row r="33" spans="2:16" ht="54" customHeight="1" thickTop="1" thickBot="1">
      <c r="B33" s="367" t="s">
        <v>70</v>
      </c>
      <c r="C33" s="486" t="s">
        <v>499</v>
      </c>
      <c r="D33" s="1222"/>
      <c r="E33" s="308"/>
      <c r="H33" s="357"/>
      <c r="I33" s="358"/>
      <c r="J33" s="358"/>
      <c r="K33" s="358"/>
      <c r="L33" s="358"/>
      <c r="M33" s="358"/>
      <c r="N33" s="358"/>
      <c r="O33" s="358"/>
      <c r="P33" s="20"/>
    </row>
    <row r="34" spans="2:16" ht="30" customHeight="1" thickTop="1">
      <c r="B34" s="1383" t="s">
        <v>268</v>
      </c>
      <c r="C34" s="432" t="s">
        <v>62</v>
      </c>
      <c r="D34" s="484"/>
      <c r="E34" s="225"/>
      <c r="H34" s="1289"/>
      <c r="I34" s="1293"/>
      <c r="J34" s="1293"/>
      <c r="K34" s="1293"/>
      <c r="L34" s="1293"/>
      <c r="M34" s="1293"/>
      <c r="N34" s="1293"/>
      <c r="O34" s="1293"/>
      <c r="P34" s="1294"/>
    </row>
    <row r="35" spans="2:16" ht="30" customHeight="1" thickBot="1">
      <c r="B35" s="1384"/>
      <c r="C35" s="487" t="s">
        <v>124</v>
      </c>
      <c r="D35" s="307"/>
      <c r="E35" s="225"/>
      <c r="H35" s="1289"/>
      <c r="I35" s="1293"/>
      <c r="J35" s="1293"/>
      <c r="K35" s="1293"/>
      <c r="L35" s="1293"/>
      <c r="M35" s="1293"/>
      <c r="N35" s="1293"/>
      <c r="O35" s="1293"/>
      <c r="P35" s="1294"/>
    </row>
    <row r="36" spans="2:16" ht="86.25" customHeight="1" thickTop="1">
      <c r="B36" s="1302" t="s">
        <v>269</v>
      </c>
      <c r="C36" s="432" t="s">
        <v>62</v>
      </c>
      <c r="D36" s="484"/>
      <c r="E36" s="225"/>
      <c r="H36" s="1289" t="s">
        <v>1039</v>
      </c>
      <c r="I36" s="1293"/>
      <c r="J36" s="1293"/>
      <c r="K36" s="1293"/>
      <c r="L36" s="1293"/>
      <c r="M36" s="1293"/>
      <c r="N36" s="1293"/>
      <c r="O36" s="1293"/>
      <c r="P36" s="1294"/>
    </row>
    <row r="37" spans="2:16" ht="45" customHeight="1">
      <c r="B37" s="1303"/>
      <c r="C37" s="432" t="s">
        <v>82</v>
      </c>
      <c r="D37" s="316"/>
      <c r="E37" s="225"/>
      <c r="H37" s="1289" t="s">
        <v>757</v>
      </c>
      <c r="I37" s="1293"/>
      <c r="J37" s="1293"/>
      <c r="K37" s="1293"/>
      <c r="L37" s="1293"/>
      <c r="M37" s="1293"/>
      <c r="N37" s="1293"/>
      <c r="O37" s="1293"/>
      <c r="P37" s="1294"/>
    </row>
    <row r="38" spans="2:16" ht="40.200000000000003" customHeight="1">
      <c r="B38" s="1303"/>
      <c r="C38" s="426" t="s">
        <v>71</v>
      </c>
      <c r="D38" s="1243"/>
      <c r="E38" s="310"/>
      <c r="H38" s="1289" t="s">
        <v>758</v>
      </c>
      <c r="I38" s="1293"/>
      <c r="J38" s="1293"/>
      <c r="K38" s="1293"/>
      <c r="L38" s="1293"/>
      <c r="M38" s="1293"/>
      <c r="N38" s="1293"/>
      <c r="O38" s="1293"/>
      <c r="P38" s="1294"/>
    </row>
    <row r="39" spans="2:16" ht="40.200000000000003" customHeight="1">
      <c r="B39" s="1303"/>
      <c r="C39" s="426" t="s">
        <v>351</v>
      </c>
      <c r="D39" s="1243"/>
      <c r="E39" s="310"/>
      <c r="H39" s="1289" t="s">
        <v>759</v>
      </c>
      <c r="I39" s="1293"/>
      <c r="J39" s="1293"/>
      <c r="K39" s="1293"/>
      <c r="L39" s="1293"/>
      <c r="M39" s="1293"/>
      <c r="N39" s="1293"/>
      <c r="O39" s="1293"/>
      <c r="P39" s="1294"/>
    </row>
    <row r="40" spans="2:16" ht="40.200000000000003" customHeight="1" thickBot="1">
      <c r="B40" s="1304"/>
      <c r="C40" s="426" t="s">
        <v>1043</v>
      </c>
      <c r="D40" s="1244"/>
      <c r="E40" s="310"/>
      <c r="H40" s="1430" t="s">
        <v>1064</v>
      </c>
      <c r="I40" s="1431"/>
      <c r="J40" s="1431"/>
      <c r="K40" s="1431"/>
      <c r="L40" s="1431"/>
      <c r="M40" s="1431"/>
      <c r="N40" s="1431"/>
      <c r="O40" s="1431"/>
      <c r="P40" s="1432"/>
    </row>
    <row r="41" spans="2:16" s="36" customFormat="1" ht="140.4" customHeight="1" thickTop="1" thickBot="1">
      <c r="B41" s="1427" t="s">
        <v>500</v>
      </c>
      <c r="C41" s="1428"/>
      <c r="D41" s="484"/>
      <c r="E41" s="311"/>
      <c r="H41" s="1433" t="s">
        <v>1130</v>
      </c>
      <c r="I41" s="1434"/>
      <c r="J41" s="1434"/>
      <c r="K41" s="1434"/>
      <c r="L41" s="1434"/>
      <c r="M41" s="1434"/>
      <c r="N41" s="368" t="s">
        <v>412</v>
      </c>
      <c r="O41" s="362">
        <f>LEN($D$41)</f>
        <v>0</v>
      </c>
      <c r="P41" s="348" t="s">
        <v>398</v>
      </c>
    </row>
    <row r="42" spans="2:16" s="36" customFormat="1" ht="48" customHeight="1" thickBot="1">
      <c r="B42" s="1427" t="s">
        <v>501</v>
      </c>
      <c r="C42" s="1428"/>
      <c r="D42" s="307"/>
      <c r="E42" s="311"/>
      <c r="H42" s="359"/>
      <c r="I42" s="360"/>
      <c r="J42" s="360"/>
      <c r="K42" s="360"/>
      <c r="L42" s="360"/>
      <c r="M42" s="360"/>
      <c r="N42" s="360"/>
      <c r="O42" s="360"/>
      <c r="P42" s="361"/>
    </row>
    <row r="43" spans="2:16" ht="19.95" customHeight="1" thickTop="1">
      <c r="B43" s="1383" t="s">
        <v>30</v>
      </c>
      <c r="C43" s="481" t="s">
        <v>336</v>
      </c>
      <c r="D43" s="1226" t="s">
        <v>646</v>
      </c>
      <c r="E43" s="363" t="s">
        <v>371</v>
      </c>
      <c r="F43" s="220"/>
      <c r="H43" s="1264" t="s">
        <v>1005</v>
      </c>
      <c r="I43" s="1435"/>
      <c r="J43" s="1435"/>
      <c r="K43" s="1435"/>
      <c r="L43" s="1435"/>
      <c r="M43" s="1435"/>
      <c r="N43" s="1435"/>
      <c r="O43" s="1435"/>
      <c r="P43" s="1436"/>
    </row>
    <row r="44" spans="2:16" ht="19.95" customHeight="1">
      <c r="B44" s="1267"/>
      <c r="C44" s="481" t="s">
        <v>190</v>
      </c>
      <c r="D44" s="1228" t="s">
        <v>646</v>
      </c>
      <c r="E44" s="218" t="s">
        <v>371</v>
      </c>
      <c r="F44" s="1"/>
      <c r="H44" s="1437"/>
      <c r="I44" s="1438"/>
      <c r="J44" s="1438"/>
      <c r="K44" s="1438"/>
      <c r="L44" s="1438"/>
      <c r="M44" s="1438"/>
      <c r="N44" s="1438"/>
      <c r="O44" s="1438"/>
      <c r="P44" s="1439"/>
    </row>
    <row r="45" spans="2:16" ht="19.95" customHeight="1">
      <c r="B45" s="1267"/>
      <c r="C45" s="481" t="s">
        <v>191</v>
      </c>
      <c r="D45" s="1228" t="s">
        <v>646</v>
      </c>
      <c r="E45" s="309" t="s">
        <v>371</v>
      </c>
      <c r="F45" s="220"/>
      <c r="H45" s="1437"/>
      <c r="I45" s="1438"/>
      <c r="J45" s="1438"/>
      <c r="K45" s="1438"/>
      <c r="L45" s="1438"/>
      <c r="M45" s="1438"/>
      <c r="N45" s="1438"/>
      <c r="O45" s="1438"/>
      <c r="P45" s="1439"/>
    </row>
    <row r="46" spans="2:16" ht="19.95" customHeight="1">
      <c r="B46" s="1267"/>
      <c r="C46" s="481" t="s">
        <v>337</v>
      </c>
      <c r="D46" s="1228" t="s">
        <v>646</v>
      </c>
      <c r="E46" s="218" t="s">
        <v>371</v>
      </c>
      <c r="F46" s="1"/>
      <c r="H46" s="1437"/>
      <c r="I46" s="1438"/>
      <c r="J46" s="1438"/>
      <c r="K46" s="1438"/>
      <c r="L46" s="1438"/>
      <c r="M46" s="1438"/>
      <c r="N46" s="1438"/>
      <c r="O46" s="1438"/>
      <c r="P46" s="1439"/>
    </row>
    <row r="47" spans="2:16" ht="19.95" customHeight="1">
      <c r="B47" s="1267"/>
      <c r="C47" s="481" t="s">
        <v>192</v>
      </c>
      <c r="D47" s="1228" t="s">
        <v>646</v>
      </c>
      <c r="E47" s="309" t="s">
        <v>371</v>
      </c>
      <c r="F47" s="220"/>
      <c r="H47" s="1437"/>
      <c r="I47" s="1438"/>
      <c r="J47" s="1438"/>
      <c r="K47" s="1438"/>
      <c r="L47" s="1438"/>
      <c r="M47" s="1438"/>
      <c r="N47" s="1438"/>
      <c r="O47" s="1438"/>
      <c r="P47" s="1439"/>
    </row>
    <row r="48" spans="2:16" ht="19.95" customHeight="1">
      <c r="B48" s="1267"/>
      <c r="C48" s="481" t="s">
        <v>338</v>
      </c>
      <c r="D48" s="1228" t="s">
        <v>646</v>
      </c>
      <c r="E48" s="218" t="s">
        <v>371</v>
      </c>
      <c r="F48" s="1"/>
      <c r="H48" s="1437"/>
      <c r="I48" s="1438"/>
      <c r="J48" s="1438"/>
      <c r="K48" s="1438"/>
      <c r="L48" s="1438"/>
      <c r="M48" s="1438"/>
      <c r="N48" s="1438"/>
      <c r="O48" s="1438"/>
      <c r="P48" s="1439"/>
    </row>
    <row r="49" spans="2:16" ht="19.95" customHeight="1">
      <c r="B49" s="1267"/>
      <c r="C49" s="481" t="s">
        <v>193</v>
      </c>
      <c r="D49" s="1228"/>
      <c r="E49" s="309" t="s">
        <v>371</v>
      </c>
      <c r="F49" s="220"/>
      <c r="H49" s="1437"/>
      <c r="I49" s="1438"/>
      <c r="J49" s="1438"/>
      <c r="K49" s="1438"/>
      <c r="L49" s="1438"/>
      <c r="M49" s="1438"/>
      <c r="N49" s="1438"/>
      <c r="O49" s="1438"/>
      <c r="P49" s="1439"/>
    </row>
    <row r="50" spans="2:16" ht="19.95" customHeight="1">
      <c r="B50" s="1267"/>
      <c r="C50" s="481" t="s">
        <v>265</v>
      </c>
      <c r="D50" s="1228"/>
      <c r="E50" s="218" t="s">
        <v>371</v>
      </c>
      <c r="F50" s="1"/>
      <c r="H50" s="1437"/>
      <c r="I50" s="1438"/>
      <c r="J50" s="1438"/>
      <c r="K50" s="1438"/>
      <c r="L50" s="1438"/>
      <c r="M50" s="1438"/>
      <c r="N50" s="1438"/>
      <c r="O50" s="1438"/>
      <c r="P50" s="1439"/>
    </row>
    <row r="51" spans="2:16" ht="19.95" customHeight="1">
      <c r="B51" s="1267"/>
      <c r="C51" s="481" t="s">
        <v>339</v>
      </c>
      <c r="D51" s="1228"/>
      <c r="E51" s="309" t="s">
        <v>371</v>
      </c>
      <c r="F51" s="220"/>
      <c r="H51" s="1437"/>
      <c r="I51" s="1438"/>
      <c r="J51" s="1438"/>
      <c r="K51" s="1438"/>
      <c r="L51" s="1438"/>
      <c r="M51" s="1438"/>
      <c r="N51" s="1438"/>
      <c r="O51" s="1438"/>
      <c r="P51" s="1439"/>
    </row>
    <row r="52" spans="2:16" ht="19.95" customHeight="1">
      <c r="B52" s="1267"/>
      <c r="C52" s="481" t="s">
        <v>332</v>
      </c>
      <c r="D52" s="1228" t="s">
        <v>646</v>
      </c>
      <c r="E52" s="218" t="s">
        <v>371</v>
      </c>
      <c r="F52" s="1"/>
      <c r="H52" s="1437"/>
      <c r="I52" s="1438"/>
      <c r="J52" s="1438"/>
      <c r="K52" s="1438"/>
      <c r="L52" s="1438"/>
      <c r="M52" s="1438"/>
      <c r="N52" s="1438"/>
      <c r="O52" s="1438"/>
      <c r="P52" s="1439"/>
    </row>
    <row r="53" spans="2:16" ht="19.95" customHeight="1">
      <c r="B53" s="1267"/>
      <c r="C53" s="481" t="s">
        <v>333</v>
      </c>
      <c r="D53" s="1228" t="s">
        <v>646</v>
      </c>
      <c r="E53" s="309" t="s">
        <v>371</v>
      </c>
      <c r="F53" s="220"/>
      <c r="H53" s="1437"/>
      <c r="I53" s="1438"/>
      <c r="J53" s="1438"/>
      <c r="K53" s="1438"/>
      <c r="L53" s="1438"/>
      <c r="M53" s="1438"/>
      <c r="N53" s="1438"/>
      <c r="O53" s="1438"/>
      <c r="P53" s="1439"/>
    </row>
    <row r="54" spans="2:16" ht="19.95" customHeight="1" thickBot="1">
      <c r="B54" s="1287"/>
      <c r="C54" s="488" t="s">
        <v>194</v>
      </c>
      <c r="D54" s="1241" t="s">
        <v>646</v>
      </c>
      <c r="E54" s="364" t="s">
        <v>371</v>
      </c>
      <c r="F54" s="1"/>
      <c r="H54" s="1440"/>
      <c r="I54" s="1441"/>
      <c r="J54" s="1441"/>
      <c r="K54" s="1441"/>
      <c r="L54" s="1441"/>
      <c r="M54" s="1441"/>
      <c r="N54" s="1441"/>
      <c r="O54" s="1441"/>
      <c r="P54" s="1442"/>
    </row>
    <row r="55" spans="2:16">
      <c r="B55" s="21"/>
    </row>
  </sheetData>
  <sheetProtection sheet="1" formatCells="0" formatColumns="0" formatRows="0"/>
  <mergeCells count="48">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１０月別カリキュラム(10月)</vt:lpstr>
      <vt:lpstr>１０月別カリキュラム(11月) </vt:lpstr>
      <vt:lpstr>１０月別カリキュラム(12月)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'１０月別カリキュラム(10月)'!Print_Area</vt:lpstr>
      <vt:lpstr>'１０月別カリキュラム(11月) '!Print_Area</vt:lpstr>
      <vt:lpstr>'１０月別カリキュラム(12月)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2026-02-20T06:11:11Z</dcterms:modified>
</cp:coreProperties>
</file>