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drawings/drawing3.xml" ContentType="application/vnd.openxmlformats-officedocument.drawing+xml"/>
  <Override PartName="/xl/comments9.xml" ContentType="application/vnd.openxmlformats-officedocument.spreadsheetml.comments+xml"/>
  <Override PartName="/xl/drawings/drawing4.xml" ContentType="application/vnd.openxmlformats-officedocument.drawing+xml"/>
  <Override PartName="/xl/comments10.xml" ContentType="application/vnd.openxmlformats-officedocument.spreadsheetml.comments+xml"/>
  <Override PartName="/xl/drawings/drawing5.xml" ContentType="application/vnd.openxmlformats-officedocument.drawing+xml"/>
  <Override PartName="/xl/comments11.xml" ContentType="application/vnd.openxmlformats-officedocument.spreadsheetml.comments+xml"/>
  <Override PartName="/xl/drawings/drawing6.xml" ContentType="application/vnd.openxmlformats-officedocument.drawing+xml"/>
  <Override PartName="/xl/comments12.xml" ContentType="application/vnd.openxmlformats-officedocument.spreadsheetml.comments+xml"/>
  <Override PartName="/xl/drawings/drawing7.xml" ContentType="application/vnd.openxmlformats-officedocument.drawing+xml"/>
  <Override PartName="/xl/comments13.xml" ContentType="application/vnd.openxmlformats-officedocument.spreadsheetml.comments+xml"/>
  <Override PartName="/xl/comments14.xml" ContentType="application/vnd.openxmlformats-officedocument.spreadsheetml.comments+xml"/>
  <Override PartName="/xl/drawings/drawing8.xml" ContentType="application/vnd.openxmlformats-officedocument.drawing+xml"/>
  <Override PartName="/xl/comments15.xml" ContentType="application/vnd.openxmlformats-officedocument.spreadsheetml.comments+xml"/>
  <Override PartName="/xl/comments1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saveExternalLinkValues="0" codeName="ThisWorkbook"/>
  <mc:AlternateContent xmlns:mc="http://schemas.openxmlformats.org/markup-compatibility/2006">
    <mc:Choice Requires="x15">
      <x15ac:absPath xmlns:x15ac="http://schemas.microsoft.com/office/spreadsheetml/2010/11/ac" url="\\10.108.121.14\再就職促進訓練室\初動班\★R7業者選定\01 提案説明会・HP公開\04 HP関連（開催案内・提案様式）\02 様式等DL用\R7\02 最新の受託申込書\04 第4次提案書\"/>
    </mc:Choice>
  </mc:AlternateContent>
  <xr:revisionPtr revIDLastSave="0" documentId="13_ncr:1_{AEB47513-C4D7-432E-8230-4D4846871C4C}" xr6:coauthVersionLast="47" xr6:coauthVersionMax="47" xr10:uidLastSave="{00000000-0000-0000-0000-000000000000}"/>
  <bookViews>
    <workbookView xWindow="-28920" yWindow="-105" windowWidth="29040" windowHeight="15720" tabRatio="909" firstSheet="1" activeTab="2" xr2:uid="{00000000-000D-0000-FFFF-FFFF00000000}"/>
  </bookViews>
  <sheets>
    <sheet name="Data" sheetId="148" state="hidden" r:id="rId1"/>
    <sheet name="受託決定後記載シート" sheetId="125" r:id="rId2"/>
    <sheet name="受託申込書" sheetId="122" r:id="rId3"/>
    <sheet name="１契約者及び訓練規模等" sheetId="25" r:id="rId4"/>
    <sheet name="２-（１）委託実績（東京都）" sheetId="5" r:id="rId5"/>
    <sheet name="２-（２）委託実績 (東京都以外の公共機関)" sheetId="71" r:id="rId6"/>
    <sheet name="３訓練実施施設の概要" sheetId="1" r:id="rId7"/>
    <sheet name="3-2訓練実施施設２の概要" sheetId="117" r:id="rId8"/>
    <sheet name="４訓練の概要" sheetId="104" r:id="rId9"/>
    <sheet name="4-1訓練委託費" sheetId="114" r:id="rId10"/>
    <sheet name="4-1訓練委託費(デュアル)" sheetId="116" state="hidden" r:id="rId11"/>
    <sheet name="４-2実習型訓練概要(デュアル)" sheetId="118" state="hidden" r:id="rId12"/>
    <sheet name="4-3実習生受入企業一覧(デュアル)" sheetId="113" state="hidden" r:id="rId13"/>
    <sheet name="４-2難民受入の概要(避難民向け)" sheetId="127" state="hidden" r:id="rId14"/>
    <sheet name="５講師名簿" sheetId="15" r:id="rId15"/>
    <sheet name="６カリキュラム" sheetId="20" r:id="rId16"/>
    <sheet name="６カリキュラム(デュアル)" sheetId="112" state="hidden" r:id="rId17"/>
    <sheet name="７就職支援の概要" sheetId="16" r:id="rId18"/>
    <sheet name="８就職担当名簿" sheetId="21" r:id="rId19"/>
    <sheet name="９事務担当名簿" sheetId="69" r:id="rId20"/>
    <sheet name="１０月別カリキュラム(１月)" sheetId="105" r:id="rId21"/>
    <sheet name="１０月別カリキュラム(２月) " sheetId="154" r:id="rId22"/>
    <sheet name="１０月別カリキュラム(３月) " sheetId="155" r:id="rId23"/>
    <sheet name="１０月別カリキュラム(６月) (デュアル)" sheetId="107" state="hidden" r:id="rId24"/>
    <sheet name="１０月別カリキュラム(８月) (デュアル)" sheetId="156" state="hidden" r:id="rId25"/>
    <sheet name="１１テキスト内訳" sheetId="14" r:id="rId26"/>
    <sheet name="１２オンライン環境等" sheetId="82" r:id="rId27"/>
    <sheet name="１３ポジションシート " sheetId="152" r:id="rId28"/>
    <sheet name="１３ポジションシート (デュアル)" sheetId="153" state="hidden" r:id="rId29"/>
    <sheet name="祝日" sheetId="86" state="hidden" r:id="rId30"/>
  </sheets>
  <definedNames>
    <definedName name="_xlnm.Print_Area" localSheetId="20">'１０月別カリキュラム(１月)'!$A$1:$AL$55</definedName>
    <definedName name="_xlnm.Print_Area" localSheetId="21">'１０月別カリキュラム(２月) '!$A$1:$AL$55</definedName>
    <definedName name="_xlnm.Print_Area" localSheetId="22">'１０月別カリキュラム(３月) '!$A$1:$AL$55</definedName>
    <definedName name="_xlnm.Print_Area" localSheetId="23">'１０月別カリキュラム(６月) (デュアル)'!$A$1:$AT$57</definedName>
    <definedName name="_xlnm.Print_Area" localSheetId="24">'１０月別カリキュラム(８月) (デュアル)'!$A$1:$AT$57</definedName>
    <definedName name="_xlnm.Print_Area" localSheetId="25">'１１テキスト内訳'!$A$1:$D$30</definedName>
    <definedName name="_xlnm.Print_Area" localSheetId="26">'１２オンライン環境等'!$A$1:$F$17</definedName>
    <definedName name="_xlnm.Print_Area" localSheetId="27">'１３ポジションシート '!$A$1:$J$38</definedName>
    <definedName name="_xlnm.Print_Area" localSheetId="28">'１３ポジションシート (デュアル)'!$A$1:$J$38</definedName>
    <definedName name="_xlnm.Print_Area" localSheetId="3">'１契約者及び訓練規模等'!$A$1:$F$43</definedName>
    <definedName name="_xlnm.Print_Area" localSheetId="4">'２-（１）委託実績（東京都）'!$A$1:$R$44</definedName>
    <definedName name="_xlnm.Print_Area" localSheetId="5">'２-（２）委託実績 (東京都以外の公共機関)'!$A$1:$J$32</definedName>
    <definedName name="_xlnm.Print_Area" localSheetId="7">'3-2訓練実施施設２の概要'!$A$1:$F$56</definedName>
    <definedName name="_xlnm.Print_Area" localSheetId="6">'３訓練実施施設の概要'!$A$1:$F$58</definedName>
    <definedName name="_xlnm.Print_Area" localSheetId="9">'4-1訓練委託費'!$A$1:$F$29</definedName>
    <definedName name="_xlnm.Print_Area" localSheetId="10">'4-1訓練委託費(デュアル)'!$A$1:$F$22</definedName>
    <definedName name="_xlnm.Print_Area" localSheetId="11">'４-2実習型訓練概要(デュアル)'!$A$1:$F$11</definedName>
    <definedName name="_xlnm.Print_Area" localSheetId="13">'４-2難民受入の概要(避難民向け)'!$A$1:$F$10</definedName>
    <definedName name="_xlnm.Print_Area" localSheetId="12">'4-3実習生受入企業一覧(デュアル)'!$A$1:$L$22</definedName>
    <definedName name="_xlnm.Print_Area" localSheetId="8">'４訓練の概要'!$A$1:$F$55</definedName>
    <definedName name="_xlnm.Print_Area" localSheetId="14">'５講師名簿'!$B$20:$Q$42</definedName>
    <definedName name="_xlnm.Print_Area" localSheetId="15">'６カリキュラム'!$A$1:$H$61</definedName>
    <definedName name="_xlnm.Print_Area" localSheetId="16">'６カリキュラム(デュアル)'!$A$1:$H$91</definedName>
    <definedName name="_xlnm.Print_Area" localSheetId="17">'７就職支援の概要'!$A$1:$F$21</definedName>
    <definedName name="_xlnm.Print_Area" localSheetId="18">'８就職担当名簿'!$A$1:$R$24</definedName>
    <definedName name="_xlnm.Print_Area" localSheetId="19">'９事務担当名簿'!$A$1:$N$25</definedName>
    <definedName name="_xlnm.Print_Area" localSheetId="1">受託決定後記載シート!$A$1:$F$31</definedName>
    <definedName name="_xlnm.Print_Area" localSheetId="2">受託申込書!$A$1:$W$43</definedName>
    <definedName name="_xlnm.Print_Titles" localSheetId="3">'１契約者及び訓練規模等'!$3:$4</definedName>
    <definedName name="_xlnm.Print_Titles" localSheetId="7">'3-2訓練実施施設２の概要'!$1:$2</definedName>
    <definedName name="_xlnm.Print_Titles" localSheetId="6">'３訓練実施施設の概要'!$1:$2</definedName>
    <definedName name="_xlnm.Print_Titles" localSheetId="9">'4-1訓練委託費'!$1:$11</definedName>
    <definedName name="_xlnm.Print_Titles" localSheetId="10">'4-1訓練委託費(デュアル)'!$1:$11</definedName>
    <definedName name="_xlnm.Print_Titles" localSheetId="11">'４-2実習型訓練概要(デュアル)'!$1:$6</definedName>
    <definedName name="_xlnm.Print_Titles" localSheetId="13">'４-2難民受入の概要(避難民向け)'!$1:$6</definedName>
    <definedName name="_xlnm.Print_Titles" localSheetId="8">'４訓練の概要'!$1:$6</definedName>
    <definedName name="_xlnm.Print_Titles" localSheetId="14">'５講師名簿'!$20:$26</definedName>
    <definedName name="_xlnm.Print_Titles" localSheetId="15">'６カリキュラム'!$1:$6</definedName>
    <definedName name="_xlnm.Print_Titles" localSheetId="16">'６カリキュラム(デュアル)'!$1:$6</definedName>
    <definedName name="_xlnm.Print_Titles" localSheetId="17">'７就職支援の概要'!$1:$6</definedName>
    <definedName name="_xlnm.Print_Titles" localSheetId="1">受託決定後記載シート!$1:$11</definedName>
    <definedName name="祝日">祝日!$A$2:$A$42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9" i="116" l="1"/>
  <c r="D18" i="114"/>
  <c r="D27" i="114"/>
  <c r="D23" i="114"/>
  <c r="G1" i="153" l="1"/>
  <c r="B37" i="153"/>
  <c r="B37" i="152"/>
  <c r="B32" i="86" l="1"/>
  <c r="B33" i="86"/>
  <c r="B34" i="86"/>
  <c r="E76" i="148" l="1"/>
  <c r="F76" i="148"/>
  <c r="G76" i="148"/>
  <c r="E135" i="148"/>
  <c r="F135" i="148"/>
  <c r="G135" i="148"/>
  <c r="H1" i="152" l="1"/>
  <c r="G1" i="152"/>
  <c r="G134" i="148" l="1"/>
  <c r="F134" i="148"/>
  <c r="E134" i="148"/>
  <c r="G133" i="148"/>
  <c r="F133" i="148"/>
  <c r="E133" i="148"/>
  <c r="G242" i="148" l="1"/>
  <c r="F242" i="148"/>
  <c r="E242" i="148"/>
  <c r="AS58" i="156"/>
  <c r="AS56" i="156"/>
  <c r="AA55" i="156"/>
  <c r="S55" i="156"/>
  <c r="K55" i="156"/>
  <c r="C55" i="156"/>
  <c r="AA54" i="156"/>
  <c r="S54" i="156"/>
  <c r="K54" i="156"/>
  <c r="Q13" i="156" s="1"/>
  <c r="C54" i="156"/>
  <c r="AA53" i="156"/>
  <c r="S53" i="156"/>
  <c r="K53" i="156"/>
  <c r="C53" i="156"/>
  <c r="AA52" i="156"/>
  <c r="S52" i="156"/>
  <c r="K52" i="156"/>
  <c r="C52" i="156"/>
  <c r="AA51" i="156"/>
  <c r="S51" i="156"/>
  <c r="S57" i="156" s="1"/>
  <c r="K51" i="156"/>
  <c r="Q9" i="156" s="1"/>
  <c r="C51" i="156"/>
  <c r="AA50" i="156"/>
  <c r="S50" i="156"/>
  <c r="K50" i="156"/>
  <c r="C50" i="156"/>
  <c r="AA49" i="156"/>
  <c r="S49" i="156"/>
  <c r="K49" i="156"/>
  <c r="C49" i="156"/>
  <c r="Q11" i="156"/>
  <c r="A7" i="156"/>
  <c r="AW4" i="156"/>
  <c r="BB9" i="156" s="1"/>
  <c r="AW3" i="156"/>
  <c r="Q1" i="156" s="1"/>
  <c r="G241" i="148"/>
  <c r="F241" i="148"/>
  <c r="E241" i="148"/>
  <c r="E240" i="148"/>
  <c r="G240" i="148"/>
  <c r="F240" i="148"/>
  <c r="G239" i="148"/>
  <c r="F239" i="148"/>
  <c r="E239" i="148"/>
  <c r="AG56" i="155"/>
  <c r="AA56" i="155"/>
  <c r="U56" i="155"/>
  <c r="O56" i="155"/>
  <c r="I56" i="155"/>
  <c r="C56" i="155"/>
  <c r="O54" i="155"/>
  <c r="AK54" i="155" s="1"/>
  <c r="AG53" i="155"/>
  <c r="AA53" i="155"/>
  <c r="U53" i="155"/>
  <c r="M11" i="155" s="1"/>
  <c r="O53" i="155"/>
  <c r="I53" i="155"/>
  <c r="C53" i="155"/>
  <c r="AG52" i="155"/>
  <c r="AA52" i="155"/>
  <c r="U52" i="155"/>
  <c r="O52" i="155"/>
  <c r="I52" i="155"/>
  <c r="C52" i="155"/>
  <c r="M10" i="155" s="1"/>
  <c r="AG51" i="155"/>
  <c r="AA51" i="155"/>
  <c r="U51" i="155"/>
  <c r="O51" i="155"/>
  <c r="I51" i="155"/>
  <c r="C51" i="155"/>
  <c r="AG50" i="155"/>
  <c r="AA50" i="155"/>
  <c r="U50" i="155"/>
  <c r="O50" i="155"/>
  <c r="I50" i="155"/>
  <c r="C50" i="155"/>
  <c r="AG49" i="155"/>
  <c r="AA49" i="155"/>
  <c r="U49" i="155"/>
  <c r="O49" i="155"/>
  <c r="I49" i="155"/>
  <c r="C49" i="155"/>
  <c r="A7" i="155"/>
  <c r="AO4" i="155"/>
  <c r="AR10" i="155" s="1"/>
  <c r="AO3" i="155"/>
  <c r="AE1" i="155" s="1"/>
  <c r="AG56" i="154"/>
  <c r="AA56" i="154"/>
  <c r="U56" i="154"/>
  <c r="O56" i="154"/>
  <c r="I56" i="154"/>
  <c r="C56" i="154"/>
  <c r="O54" i="154"/>
  <c r="AK54" i="154" s="1"/>
  <c r="AG53" i="154"/>
  <c r="AA53" i="154"/>
  <c r="U53" i="154"/>
  <c r="O53" i="154"/>
  <c r="I53" i="154"/>
  <c r="C53" i="154"/>
  <c r="AG52" i="154"/>
  <c r="AA52" i="154"/>
  <c r="U52" i="154"/>
  <c r="O52" i="154"/>
  <c r="I52" i="154"/>
  <c r="C52" i="154"/>
  <c r="AG51" i="154"/>
  <c r="AA51" i="154"/>
  <c r="U51" i="154"/>
  <c r="O51" i="154"/>
  <c r="I51" i="154"/>
  <c r="C51" i="154"/>
  <c r="AG50" i="154"/>
  <c r="AA50" i="154"/>
  <c r="U50" i="154"/>
  <c r="O50" i="154"/>
  <c r="I50" i="154"/>
  <c r="C50" i="154"/>
  <c r="AG49" i="154"/>
  <c r="AA49" i="154"/>
  <c r="U49" i="154"/>
  <c r="O49" i="154"/>
  <c r="I49" i="154"/>
  <c r="C49" i="154"/>
  <c r="A7" i="154"/>
  <c r="AO4" i="154"/>
  <c r="AR10" i="154" s="1"/>
  <c r="AO3" i="154"/>
  <c r="M1" i="154" s="1"/>
  <c r="J15" i="153"/>
  <c r="H15" i="153"/>
  <c r="E15" i="153"/>
  <c r="C15" i="153"/>
  <c r="B26" i="153"/>
  <c r="L24" i="153"/>
  <c r="L19" i="153"/>
  <c r="M1" i="155" l="1"/>
  <c r="AK51" i="155"/>
  <c r="M9" i="155"/>
  <c r="Q10" i="156"/>
  <c r="Q12" i="156"/>
  <c r="M11" i="154"/>
  <c r="C57" i="156"/>
  <c r="AK56" i="155"/>
  <c r="AT10" i="155"/>
  <c r="AT9" i="155"/>
  <c r="AR9" i="155"/>
  <c r="A17" i="155"/>
  <c r="A18" i="155" s="1"/>
  <c r="AK50" i="155"/>
  <c r="AT10" i="154"/>
  <c r="AT9" i="154"/>
  <c r="AE1" i="154"/>
  <c r="AR9" i="154"/>
  <c r="U7" i="154" s="1"/>
  <c r="A17" i="154"/>
  <c r="A18" i="154" s="1"/>
  <c r="AS55" i="156"/>
  <c r="AS49" i="156"/>
  <c r="AS50" i="156"/>
  <c r="AS53" i="156"/>
  <c r="AS54" i="156"/>
  <c r="AA55" i="155"/>
  <c r="O55" i="155"/>
  <c r="AA55" i="154"/>
  <c r="AK56" i="154"/>
  <c r="O55" i="154"/>
  <c r="AK50" i="154"/>
  <c r="AK51" i="154"/>
  <c r="M10" i="154"/>
  <c r="M9" i="154"/>
  <c r="AZ9" i="156"/>
  <c r="AA7" i="156" s="1"/>
  <c r="AM1" i="156"/>
  <c r="A17" i="156"/>
  <c r="AS51" i="156"/>
  <c r="K57" i="156"/>
  <c r="AA57" i="156"/>
  <c r="AS52" i="156"/>
  <c r="AK52" i="155"/>
  <c r="C55" i="155"/>
  <c r="AK49" i="155"/>
  <c r="I55" i="155"/>
  <c r="U55" i="155"/>
  <c r="AG55" i="155"/>
  <c r="AK53" i="155"/>
  <c r="Y17" i="154"/>
  <c r="AK52" i="154"/>
  <c r="C55" i="154"/>
  <c r="AK49" i="154"/>
  <c r="I55" i="154"/>
  <c r="U55" i="154"/>
  <c r="AG55" i="154"/>
  <c r="AK53" i="154"/>
  <c r="AE17" i="154" l="1"/>
  <c r="S17" i="154"/>
  <c r="G17" i="154"/>
  <c r="H17" i="154" s="1"/>
  <c r="A16" i="154"/>
  <c r="AE17" i="155"/>
  <c r="G17" i="155"/>
  <c r="G18" i="155" s="1"/>
  <c r="M17" i="154"/>
  <c r="N17" i="154" s="1"/>
  <c r="B17" i="154"/>
  <c r="B17" i="155"/>
  <c r="Y17" i="155"/>
  <c r="Y18" i="155" s="1"/>
  <c r="U7" i="155"/>
  <c r="S17" i="155"/>
  <c r="T17" i="155" s="1"/>
  <c r="A16" i="155"/>
  <c r="M17" i="155"/>
  <c r="M18" i="155" s="1"/>
  <c r="A18" i="156"/>
  <c r="B17" i="156"/>
  <c r="Q17" i="156"/>
  <c r="A16" i="156"/>
  <c r="Y17" i="156"/>
  <c r="I17" i="156"/>
  <c r="Q8" i="156"/>
  <c r="AS57" i="156"/>
  <c r="AE18" i="155"/>
  <c r="AF17" i="155"/>
  <c r="AE16" i="155"/>
  <c r="AK55" i="155"/>
  <c r="M8" i="155"/>
  <c r="A19" i="155"/>
  <c r="B18" i="155"/>
  <c r="AE18" i="154"/>
  <c r="AF17" i="154"/>
  <c r="AE16" i="154"/>
  <c r="G18" i="154"/>
  <c r="AK55" i="154"/>
  <c r="M8" i="154"/>
  <c r="Y18" i="154"/>
  <c r="Z17" i="154"/>
  <c r="Y16" i="154"/>
  <c r="S18" i="154"/>
  <c r="T17" i="154"/>
  <c r="S16" i="154"/>
  <c r="A19" i="154"/>
  <c r="B18" i="154"/>
  <c r="G16" i="155" l="1"/>
  <c r="H17" i="155"/>
  <c r="M16" i="154"/>
  <c r="M18" i="154"/>
  <c r="G16" i="154"/>
  <c r="S18" i="155"/>
  <c r="S19" i="155" s="1"/>
  <c r="N17" i="155"/>
  <c r="Y16" i="155"/>
  <c r="Z17" i="155"/>
  <c r="S16" i="155"/>
  <c r="M16" i="155"/>
  <c r="I18" i="156"/>
  <c r="J17" i="156"/>
  <c r="I16" i="156"/>
  <c r="Y18" i="156"/>
  <c r="Z17" i="156"/>
  <c r="Y16" i="156"/>
  <c r="Q18" i="156"/>
  <c r="R17" i="156"/>
  <c r="Q16" i="156"/>
  <c r="A19" i="156"/>
  <c r="B18" i="156"/>
  <c r="G19" i="155"/>
  <c r="H18" i="155"/>
  <c r="A20" i="155"/>
  <c r="B19" i="155"/>
  <c r="M19" i="155"/>
  <c r="N18" i="155"/>
  <c r="Y19" i="155"/>
  <c r="Z18" i="155"/>
  <c r="AE19" i="155"/>
  <c r="AF18" i="155"/>
  <c r="A20" i="154"/>
  <c r="B19" i="154"/>
  <c r="S19" i="154"/>
  <c r="T18" i="154"/>
  <c r="G19" i="154"/>
  <c r="H18" i="154"/>
  <c r="M19" i="154"/>
  <c r="N18" i="154"/>
  <c r="Y19" i="154"/>
  <c r="Z18" i="154"/>
  <c r="AE19" i="154"/>
  <c r="AF18" i="154"/>
  <c r="T18" i="155" l="1"/>
  <c r="A20" i="156"/>
  <c r="B19" i="156"/>
  <c r="Y19" i="156"/>
  <c r="Z18" i="156"/>
  <c r="Q19" i="156"/>
  <c r="R18" i="156"/>
  <c r="I19" i="156"/>
  <c r="J18" i="156"/>
  <c r="AE20" i="155"/>
  <c r="AF19" i="155"/>
  <c r="Y20" i="155"/>
  <c r="Z19" i="155"/>
  <c r="M20" i="155"/>
  <c r="N19" i="155"/>
  <c r="S20" i="155"/>
  <c r="T19" i="155"/>
  <c r="A21" i="155"/>
  <c r="B20" i="155"/>
  <c r="G20" i="155"/>
  <c r="H19" i="155"/>
  <c r="AE20" i="154"/>
  <c r="AF19" i="154"/>
  <c r="Y20" i="154"/>
  <c r="Z19" i="154"/>
  <c r="M20" i="154"/>
  <c r="N19" i="154"/>
  <c r="G20" i="154"/>
  <c r="H19" i="154"/>
  <c r="S20" i="154"/>
  <c r="T19" i="154"/>
  <c r="A21" i="154"/>
  <c r="B20" i="154"/>
  <c r="I20" i="156" l="1"/>
  <c r="J19" i="156"/>
  <c r="Q20" i="156"/>
  <c r="R19" i="156"/>
  <c r="Y20" i="156"/>
  <c r="Z19" i="156"/>
  <c r="A21" i="156"/>
  <c r="B20" i="156"/>
  <c r="G21" i="155"/>
  <c r="H20" i="155"/>
  <c r="S21" i="155"/>
  <c r="T20" i="155"/>
  <c r="M21" i="155"/>
  <c r="N20" i="155"/>
  <c r="A22" i="155"/>
  <c r="B21" i="155"/>
  <c r="Y21" i="155"/>
  <c r="Z20" i="155"/>
  <c r="AE21" i="155"/>
  <c r="AF20" i="155"/>
  <c r="A22" i="154"/>
  <c r="B21" i="154"/>
  <c r="S21" i="154"/>
  <c r="T20" i="154"/>
  <c r="G21" i="154"/>
  <c r="H20" i="154"/>
  <c r="M21" i="154"/>
  <c r="N20" i="154"/>
  <c r="Y21" i="154"/>
  <c r="Z20" i="154"/>
  <c r="AE21" i="154"/>
  <c r="AF20" i="154"/>
  <c r="B21" i="156" l="1"/>
  <c r="A22" i="156"/>
  <c r="Y21" i="156"/>
  <c r="Z20" i="156"/>
  <c r="Q21" i="156"/>
  <c r="R20" i="156"/>
  <c r="I21" i="156"/>
  <c r="J20" i="156"/>
  <c r="AE22" i="155"/>
  <c r="AF21" i="155"/>
  <c r="Y22" i="155"/>
  <c r="Z21" i="155"/>
  <c r="A23" i="155"/>
  <c r="B22" i="155"/>
  <c r="M22" i="155"/>
  <c r="N21" i="155"/>
  <c r="S22" i="155"/>
  <c r="T21" i="155"/>
  <c r="G22" i="155"/>
  <c r="H21" i="155"/>
  <c r="AE22" i="154"/>
  <c r="AF21" i="154"/>
  <c r="Y22" i="154"/>
  <c r="Z21" i="154"/>
  <c r="M22" i="154"/>
  <c r="N21" i="154"/>
  <c r="G22" i="154"/>
  <c r="H21" i="154"/>
  <c r="S22" i="154"/>
  <c r="T21" i="154"/>
  <c r="A23" i="154"/>
  <c r="B22" i="154"/>
  <c r="B22" i="156" l="1"/>
  <c r="A23" i="156"/>
  <c r="J21" i="156"/>
  <c r="I22" i="156"/>
  <c r="R21" i="156"/>
  <c r="Q22" i="156"/>
  <c r="Z21" i="156"/>
  <c r="Y22" i="156"/>
  <c r="G23" i="155"/>
  <c r="H22" i="155"/>
  <c r="S23" i="155"/>
  <c r="T22" i="155"/>
  <c r="M23" i="155"/>
  <c r="N22" i="155"/>
  <c r="A24" i="155"/>
  <c r="B23" i="155"/>
  <c r="Y23" i="155"/>
  <c r="Z22" i="155"/>
  <c r="AE23" i="155"/>
  <c r="AF22" i="155"/>
  <c r="A24" i="154"/>
  <c r="B23" i="154"/>
  <c r="S23" i="154"/>
  <c r="T22" i="154"/>
  <c r="G23" i="154"/>
  <c r="H22" i="154"/>
  <c r="M23" i="154"/>
  <c r="N22" i="154"/>
  <c r="Y23" i="154"/>
  <c r="Z22" i="154"/>
  <c r="AE23" i="154"/>
  <c r="AF22" i="154"/>
  <c r="Z22" i="156" l="1"/>
  <c r="Y23" i="156"/>
  <c r="R22" i="156"/>
  <c r="Q23" i="156"/>
  <c r="J22" i="156"/>
  <c r="I23" i="156"/>
  <c r="A24" i="156"/>
  <c r="B23" i="156"/>
  <c r="AE24" i="155"/>
  <c r="AF23" i="155"/>
  <c r="Y24" i="155"/>
  <c r="Z23" i="155"/>
  <c r="A25" i="155"/>
  <c r="B24" i="155"/>
  <c r="M24" i="155"/>
  <c r="N23" i="155"/>
  <c r="S24" i="155"/>
  <c r="T23" i="155"/>
  <c r="G24" i="155"/>
  <c r="H23" i="155"/>
  <c r="AE24" i="154"/>
  <c r="AF23" i="154"/>
  <c r="Y24" i="154"/>
  <c r="Z23" i="154"/>
  <c r="M24" i="154"/>
  <c r="N23" i="154"/>
  <c r="G24" i="154"/>
  <c r="H23" i="154"/>
  <c r="S24" i="154"/>
  <c r="T23" i="154"/>
  <c r="A25" i="154"/>
  <c r="B24" i="154"/>
  <c r="I24" i="156" l="1"/>
  <c r="J23" i="156"/>
  <c r="Q24" i="156"/>
  <c r="R23" i="156"/>
  <c r="Y24" i="156"/>
  <c r="Z23" i="156"/>
  <c r="A25" i="156"/>
  <c r="B24" i="156"/>
  <c r="G25" i="155"/>
  <c r="H24" i="155"/>
  <c r="S25" i="155"/>
  <c r="T24" i="155"/>
  <c r="N24" i="155"/>
  <c r="M25" i="155"/>
  <c r="A26" i="155"/>
  <c r="B25" i="155"/>
  <c r="Y25" i="155"/>
  <c r="Z24" i="155"/>
  <c r="AE25" i="155"/>
  <c r="AF24" i="155"/>
  <c r="A26" i="154"/>
  <c r="B25" i="154"/>
  <c r="S25" i="154"/>
  <c r="T24" i="154"/>
  <c r="G25" i="154"/>
  <c r="H24" i="154"/>
  <c r="M25" i="154"/>
  <c r="N24" i="154"/>
  <c r="Y25" i="154"/>
  <c r="Z24" i="154"/>
  <c r="AE25" i="154"/>
  <c r="AF24" i="154"/>
  <c r="A26" i="156" l="1"/>
  <c r="B25" i="156"/>
  <c r="Y25" i="156"/>
  <c r="Z24" i="156"/>
  <c r="Q25" i="156"/>
  <c r="R24" i="156"/>
  <c r="I25" i="156"/>
  <c r="J24" i="156"/>
  <c r="AE26" i="155"/>
  <c r="AF25" i="155"/>
  <c r="Y26" i="155"/>
  <c r="Z25" i="155"/>
  <c r="A27" i="155"/>
  <c r="B26" i="155"/>
  <c r="S26" i="155"/>
  <c r="T25" i="155"/>
  <c r="M26" i="155"/>
  <c r="N25" i="155"/>
  <c r="G26" i="155"/>
  <c r="H25" i="155"/>
  <c r="AE26" i="154"/>
  <c r="AF25" i="154"/>
  <c r="Y26" i="154"/>
  <c r="Z25" i="154"/>
  <c r="M26" i="154"/>
  <c r="N25" i="154"/>
  <c r="G26" i="154"/>
  <c r="H25" i="154"/>
  <c r="S26" i="154"/>
  <c r="T25" i="154"/>
  <c r="A27" i="154"/>
  <c r="B26" i="154"/>
  <c r="I26" i="156" l="1"/>
  <c r="J25" i="156"/>
  <c r="Q26" i="156"/>
  <c r="R25" i="156"/>
  <c r="Y26" i="156"/>
  <c r="Z25" i="156"/>
  <c r="A27" i="156"/>
  <c r="B26" i="156"/>
  <c r="G27" i="155"/>
  <c r="H26" i="155"/>
  <c r="M27" i="155"/>
  <c r="N26" i="155"/>
  <c r="S27" i="155"/>
  <c r="T26" i="155"/>
  <c r="A28" i="155"/>
  <c r="B27" i="155"/>
  <c r="Y27" i="155"/>
  <c r="Z26" i="155"/>
  <c r="AE27" i="155"/>
  <c r="AF26" i="155"/>
  <c r="A28" i="154"/>
  <c r="B27" i="154"/>
  <c r="S27" i="154"/>
  <c r="T26" i="154"/>
  <c r="G27" i="154"/>
  <c r="H26" i="154"/>
  <c r="M27" i="154"/>
  <c r="N26" i="154"/>
  <c r="Y27" i="154"/>
  <c r="Z26" i="154"/>
  <c r="AE27" i="154"/>
  <c r="AF26" i="154"/>
  <c r="B27" i="156" l="1"/>
  <c r="A28" i="156"/>
  <c r="Y27" i="156"/>
  <c r="Z26" i="156"/>
  <c r="Q27" i="156"/>
  <c r="R26" i="156"/>
  <c r="I27" i="156"/>
  <c r="J26" i="156"/>
  <c r="AE28" i="155"/>
  <c r="AF27" i="155"/>
  <c r="Y28" i="155"/>
  <c r="Z27" i="155"/>
  <c r="A29" i="155"/>
  <c r="B28" i="155"/>
  <c r="S28" i="155"/>
  <c r="T27" i="155"/>
  <c r="M28" i="155"/>
  <c r="N27" i="155"/>
  <c r="G28" i="155"/>
  <c r="H27" i="155"/>
  <c r="AE28" i="154"/>
  <c r="AF27" i="154"/>
  <c r="Y28" i="154"/>
  <c r="Z27" i="154"/>
  <c r="M28" i="154"/>
  <c r="N27" i="154"/>
  <c r="G28" i="154"/>
  <c r="H27" i="154"/>
  <c r="S28" i="154"/>
  <c r="T27" i="154"/>
  <c r="A29" i="154"/>
  <c r="B28" i="154"/>
  <c r="B28" i="156" l="1"/>
  <c r="A29" i="156"/>
  <c r="J27" i="156"/>
  <c r="I28" i="156"/>
  <c r="R27" i="156"/>
  <c r="Q28" i="156"/>
  <c r="Z27" i="156"/>
  <c r="Y28" i="156"/>
  <c r="G29" i="155"/>
  <c r="H28" i="155"/>
  <c r="M29" i="155"/>
  <c r="N28" i="155"/>
  <c r="S29" i="155"/>
  <c r="T28" i="155"/>
  <c r="B29" i="155"/>
  <c r="A30" i="155"/>
  <c r="Y29" i="155"/>
  <c r="Z28" i="155"/>
  <c r="AE29" i="155"/>
  <c r="AF28" i="155"/>
  <c r="B29" i="154"/>
  <c r="A30" i="154"/>
  <c r="S29" i="154"/>
  <c r="T28" i="154"/>
  <c r="G29" i="154"/>
  <c r="H28" i="154"/>
  <c r="M29" i="154"/>
  <c r="N28" i="154"/>
  <c r="Y29" i="154"/>
  <c r="Z28" i="154"/>
  <c r="AE29" i="154"/>
  <c r="AF28" i="154"/>
  <c r="Y29" i="156" l="1"/>
  <c r="Z28" i="156"/>
  <c r="R28" i="156"/>
  <c r="Q29" i="156"/>
  <c r="J28" i="156"/>
  <c r="I29" i="156"/>
  <c r="A30" i="156"/>
  <c r="B29" i="156"/>
  <c r="A31" i="155"/>
  <c r="B30" i="155"/>
  <c r="AF29" i="155"/>
  <c r="AE30" i="155"/>
  <c r="Z29" i="155"/>
  <c r="Y30" i="155"/>
  <c r="T29" i="155"/>
  <c r="S30" i="155"/>
  <c r="N29" i="155"/>
  <c r="M30" i="155"/>
  <c r="H29" i="155"/>
  <c r="G30" i="155"/>
  <c r="A31" i="154"/>
  <c r="B30" i="154"/>
  <c r="AF29" i="154"/>
  <c r="AE30" i="154"/>
  <c r="Z29" i="154"/>
  <c r="Y30" i="154"/>
  <c r="N29" i="154"/>
  <c r="M30" i="154"/>
  <c r="H29" i="154"/>
  <c r="G30" i="154"/>
  <c r="T29" i="154"/>
  <c r="S30" i="154"/>
  <c r="I30" i="156" l="1"/>
  <c r="J29" i="156"/>
  <c r="Q30" i="156"/>
  <c r="R29" i="156"/>
  <c r="A31" i="156"/>
  <c r="B30" i="156"/>
  <c r="Y30" i="156"/>
  <c r="Z29" i="156"/>
  <c r="G31" i="155"/>
  <c r="H30" i="155"/>
  <c r="M31" i="155"/>
  <c r="N30" i="155"/>
  <c r="S31" i="155"/>
  <c r="T30" i="155"/>
  <c r="Y31" i="155"/>
  <c r="Z30" i="155"/>
  <c r="AE31" i="155"/>
  <c r="AF30" i="155"/>
  <c r="A32" i="155"/>
  <c r="B31" i="155"/>
  <c r="S31" i="154"/>
  <c r="T30" i="154"/>
  <c r="G31" i="154"/>
  <c r="H30" i="154"/>
  <c r="M31" i="154"/>
  <c r="N30" i="154"/>
  <c r="Y31" i="154"/>
  <c r="Z30" i="154"/>
  <c r="AE31" i="154"/>
  <c r="AF30" i="154"/>
  <c r="A32" i="154"/>
  <c r="B31" i="154"/>
  <c r="Y31" i="156" l="1"/>
  <c r="Z30" i="156"/>
  <c r="A32" i="156"/>
  <c r="B31" i="156"/>
  <c r="Q31" i="156"/>
  <c r="R30" i="156"/>
  <c r="I31" i="156"/>
  <c r="J30" i="156"/>
  <c r="A33" i="155"/>
  <c r="B32" i="155"/>
  <c r="AE32" i="155"/>
  <c r="AF31" i="155"/>
  <c r="Y32" i="155"/>
  <c r="Z31" i="155"/>
  <c r="S32" i="155"/>
  <c r="T31" i="155"/>
  <c r="M32" i="155"/>
  <c r="N31" i="155"/>
  <c r="G32" i="155"/>
  <c r="H31" i="155"/>
  <c r="A33" i="154"/>
  <c r="B32" i="154"/>
  <c r="AE32" i="154"/>
  <c r="AF31" i="154"/>
  <c r="Y32" i="154"/>
  <c r="Z31" i="154"/>
  <c r="M32" i="154"/>
  <c r="N31" i="154"/>
  <c r="G32" i="154"/>
  <c r="H31" i="154"/>
  <c r="S32" i="154"/>
  <c r="T31" i="154"/>
  <c r="I32" i="156" l="1"/>
  <c r="J31" i="156"/>
  <c r="Q32" i="156"/>
  <c r="R31" i="156"/>
  <c r="A33" i="156"/>
  <c r="B32" i="156"/>
  <c r="Y32" i="156"/>
  <c r="Z31" i="156"/>
  <c r="G33" i="155"/>
  <c r="H32" i="155"/>
  <c r="M33" i="155"/>
  <c r="N32" i="155"/>
  <c r="S33" i="155"/>
  <c r="T32" i="155"/>
  <c r="Y33" i="155"/>
  <c r="Z32" i="155"/>
  <c r="AE33" i="155"/>
  <c r="AF32" i="155"/>
  <c r="A34" i="155"/>
  <c r="B33" i="155"/>
  <c r="S33" i="154"/>
  <c r="T32" i="154"/>
  <c r="G33" i="154"/>
  <c r="H32" i="154"/>
  <c r="M33" i="154"/>
  <c r="N32" i="154"/>
  <c r="Y33" i="154"/>
  <c r="Z32" i="154"/>
  <c r="AE33" i="154"/>
  <c r="AF32" i="154"/>
  <c r="A34" i="154"/>
  <c r="B33" i="154"/>
  <c r="Y33" i="156" l="1"/>
  <c r="Z32" i="156"/>
  <c r="A34" i="156"/>
  <c r="B33" i="156"/>
  <c r="Q33" i="156"/>
  <c r="R32" i="156"/>
  <c r="I33" i="156"/>
  <c r="J32" i="156"/>
  <c r="B34" i="155"/>
  <c r="A35" i="155"/>
  <c r="AE34" i="155"/>
  <c r="AF33" i="155"/>
  <c r="Y34" i="155"/>
  <c r="Z33" i="155"/>
  <c r="S34" i="155"/>
  <c r="T33" i="155"/>
  <c r="M34" i="155"/>
  <c r="N33" i="155"/>
  <c r="G34" i="155"/>
  <c r="H33" i="155"/>
  <c r="B34" i="154"/>
  <c r="A35" i="154"/>
  <c r="AE34" i="154"/>
  <c r="AF33" i="154"/>
  <c r="Y34" i="154"/>
  <c r="Z33" i="154"/>
  <c r="M34" i="154"/>
  <c r="N33" i="154"/>
  <c r="G34" i="154"/>
  <c r="H33" i="154"/>
  <c r="S34" i="154"/>
  <c r="T33" i="154"/>
  <c r="I34" i="156" l="1"/>
  <c r="J33" i="156"/>
  <c r="Q34" i="156"/>
  <c r="R33" i="156"/>
  <c r="A35" i="156"/>
  <c r="B34" i="156"/>
  <c r="Y34" i="156"/>
  <c r="Z33" i="156"/>
  <c r="A36" i="155"/>
  <c r="B35" i="155"/>
  <c r="H34" i="155"/>
  <c r="G35" i="155"/>
  <c r="N34" i="155"/>
  <c r="M35" i="155"/>
  <c r="S35" i="155"/>
  <c r="T34" i="155"/>
  <c r="Y35" i="155"/>
  <c r="Z34" i="155"/>
  <c r="AE35" i="155"/>
  <c r="AF34" i="155"/>
  <c r="A36" i="154"/>
  <c r="B35" i="154"/>
  <c r="S35" i="154"/>
  <c r="T34" i="154"/>
  <c r="H34" i="154"/>
  <c r="G35" i="154"/>
  <c r="N34" i="154"/>
  <c r="M35" i="154"/>
  <c r="Y35" i="154"/>
  <c r="Z34" i="154"/>
  <c r="AE35" i="154"/>
  <c r="AF34" i="154"/>
  <c r="Y35" i="156" l="1"/>
  <c r="Z34" i="156"/>
  <c r="A36" i="156"/>
  <c r="B35" i="156"/>
  <c r="Q35" i="156"/>
  <c r="R34" i="156"/>
  <c r="I35" i="156"/>
  <c r="J34" i="156"/>
  <c r="M36" i="155"/>
  <c r="N35" i="155"/>
  <c r="H35" i="155"/>
  <c r="G36" i="155"/>
  <c r="AE36" i="155"/>
  <c r="AF35" i="155"/>
  <c r="Y36" i="155"/>
  <c r="Z35" i="155"/>
  <c r="T35" i="155"/>
  <c r="S36" i="155"/>
  <c r="A37" i="155"/>
  <c r="B36" i="155"/>
  <c r="M36" i="154"/>
  <c r="N35" i="154"/>
  <c r="H35" i="154"/>
  <c r="G36" i="154"/>
  <c r="AE36" i="154"/>
  <c r="AF35" i="154"/>
  <c r="Y36" i="154"/>
  <c r="Z35" i="154"/>
  <c r="T35" i="154"/>
  <c r="S36" i="154"/>
  <c r="A37" i="154"/>
  <c r="B36" i="154"/>
  <c r="Q36" i="156" l="1"/>
  <c r="R35" i="156"/>
  <c r="I36" i="156"/>
  <c r="J35" i="156"/>
  <c r="A37" i="156"/>
  <c r="B36" i="156"/>
  <c r="Y36" i="156"/>
  <c r="Z35" i="156"/>
  <c r="G37" i="155"/>
  <c r="H36" i="155"/>
  <c r="S37" i="155"/>
  <c r="T36" i="155"/>
  <c r="A38" i="155"/>
  <c r="B37" i="155"/>
  <c r="Y37" i="155"/>
  <c r="Z36" i="155"/>
  <c r="AE37" i="155"/>
  <c r="AF36" i="155"/>
  <c r="M37" i="155"/>
  <c r="N36" i="155"/>
  <c r="S37" i="154"/>
  <c r="T36" i="154"/>
  <c r="G37" i="154"/>
  <c r="H36" i="154"/>
  <c r="A38" i="154"/>
  <c r="B37" i="154"/>
  <c r="Y37" i="154"/>
  <c r="Z36" i="154"/>
  <c r="AE37" i="154"/>
  <c r="AF36" i="154"/>
  <c r="M37" i="154"/>
  <c r="N36" i="154"/>
  <c r="Y37" i="156" l="1"/>
  <c r="Z36" i="156"/>
  <c r="A38" i="156"/>
  <c r="B37" i="156"/>
  <c r="I37" i="156"/>
  <c r="J36" i="156"/>
  <c r="Q37" i="156"/>
  <c r="R36" i="156"/>
  <c r="N37" i="155"/>
  <c r="M38" i="155"/>
  <c r="AE38" i="155"/>
  <c r="AF37" i="155"/>
  <c r="Y38" i="155"/>
  <c r="Z37" i="155"/>
  <c r="A39" i="155"/>
  <c r="B38" i="155"/>
  <c r="S38" i="155"/>
  <c r="T37" i="155"/>
  <c r="G38" i="155"/>
  <c r="H37" i="155"/>
  <c r="N37" i="154"/>
  <c r="M38" i="154"/>
  <c r="AE38" i="154"/>
  <c r="AF37" i="154"/>
  <c r="Y38" i="154"/>
  <c r="Z37" i="154"/>
  <c r="A39" i="154"/>
  <c r="B38" i="154"/>
  <c r="G38" i="154"/>
  <c r="H37" i="154"/>
  <c r="S38" i="154"/>
  <c r="T37" i="154"/>
  <c r="Q38" i="156" l="1"/>
  <c r="R37" i="156"/>
  <c r="I38" i="156"/>
  <c r="J37" i="156"/>
  <c r="A39" i="156"/>
  <c r="B38" i="156"/>
  <c r="Y38" i="156"/>
  <c r="Z37" i="156"/>
  <c r="M39" i="155"/>
  <c r="N38" i="155"/>
  <c r="G39" i="155"/>
  <c r="H38" i="155"/>
  <c r="S39" i="155"/>
  <c r="T38" i="155"/>
  <c r="A40" i="155"/>
  <c r="B39" i="155"/>
  <c r="Y39" i="155"/>
  <c r="Z38" i="155"/>
  <c r="AE39" i="155"/>
  <c r="AF38" i="155"/>
  <c r="M39" i="154"/>
  <c r="N38" i="154"/>
  <c r="S39" i="154"/>
  <c r="T38" i="154"/>
  <c r="G39" i="154"/>
  <c r="H38" i="154"/>
  <c r="A40" i="154"/>
  <c r="B39" i="154"/>
  <c r="Y39" i="154"/>
  <c r="Z38" i="154"/>
  <c r="AE39" i="154"/>
  <c r="AF38" i="154"/>
  <c r="Y39" i="156" l="1"/>
  <c r="Z38" i="156"/>
  <c r="A40" i="156"/>
  <c r="B39" i="156"/>
  <c r="I39" i="156"/>
  <c r="J38" i="156"/>
  <c r="Q39" i="156"/>
  <c r="R38" i="156"/>
  <c r="AE40" i="155"/>
  <c r="AF39" i="155"/>
  <c r="Y40" i="155"/>
  <c r="Z39" i="155"/>
  <c r="A41" i="155"/>
  <c r="B40" i="155"/>
  <c r="S40" i="155"/>
  <c r="T39" i="155"/>
  <c r="G40" i="155"/>
  <c r="H39" i="155"/>
  <c r="M40" i="155"/>
  <c r="N39" i="155"/>
  <c r="AE40" i="154"/>
  <c r="AF39" i="154"/>
  <c r="Y40" i="154"/>
  <c r="Z39" i="154"/>
  <c r="A41" i="154"/>
  <c r="B40" i="154"/>
  <c r="G40" i="154"/>
  <c r="H39" i="154"/>
  <c r="S40" i="154"/>
  <c r="T39" i="154"/>
  <c r="M40" i="154"/>
  <c r="N39" i="154"/>
  <c r="Q40" i="156" l="1"/>
  <c r="R39" i="156"/>
  <c r="I40" i="156"/>
  <c r="J39" i="156"/>
  <c r="A41" i="156"/>
  <c r="B40" i="156"/>
  <c r="Y40" i="156"/>
  <c r="Z39" i="156"/>
  <c r="M41" i="155"/>
  <c r="N40" i="155"/>
  <c r="G41" i="155"/>
  <c r="H40" i="155"/>
  <c r="S41" i="155"/>
  <c r="T40" i="155"/>
  <c r="A42" i="155"/>
  <c r="B41" i="155"/>
  <c r="Y41" i="155"/>
  <c r="Z40" i="155"/>
  <c r="AE41" i="155"/>
  <c r="AF40" i="155"/>
  <c r="M41" i="154"/>
  <c r="N40" i="154"/>
  <c r="S41" i="154"/>
  <c r="T40" i="154"/>
  <c r="G41" i="154"/>
  <c r="H40" i="154"/>
  <c r="A42" i="154"/>
  <c r="B41" i="154"/>
  <c r="Y41" i="154"/>
  <c r="Z40" i="154"/>
  <c r="AE41" i="154"/>
  <c r="AF40" i="154"/>
  <c r="Y41" i="156" l="1"/>
  <c r="Z40" i="156"/>
  <c r="A42" i="156"/>
  <c r="B41" i="156"/>
  <c r="I41" i="156"/>
  <c r="J40" i="156"/>
  <c r="Q41" i="156"/>
  <c r="R40" i="156"/>
  <c r="AE42" i="155"/>
  <c r="AF41" i="155"/>
  <c r="Y42" i="155"/>
  <c r="Z41" i="155"/>
  <c r="A43" i="155"/>
  <c r="B42" i="155"/>
  <c r="S42" i="155"/>
  <c r="T41" i="155"/>
  <c r="G42" i="155"/>
  <c r="H41" i="155"/>
  <c r="M42" i="155"/>
  <c r="N41" i="155"/>
  <c r="AE42" i="154"/>
  <c r="AF41" i="154"/>
  <c r="Y42" i="154"/>
  <c r="Z41" i="154"/>
  <c r="A43" i="154"/>
  <c r="B42" i="154"/>
  <c r="G42" i="154"/>
  <c r="H41" i="154"/>
  <c r="S42" i="154"/>
  <c r="T41" i="154"/>
  <c r="M42" i="154"/>
  <c r="N41" i="154"/>
  <c r="Q42" i="156" l="1"/>
  <c r="R41" i="156"/>
  <c r="I42" i="156"/>
  <c r="J41" i="156"/>
  <c r="B42" i="156"/>
  <c r="A43" i="156"/>
  <c r="Y42" i="156"/>
  <c r="Z41" i="156"/>
  <c r="M43" i="155"/>
  <c r="N42" i="155"/>
  <c r="G43" i="155"/>
  <c r="H42" i="155"/>
  <c r="S43" i="155"/>
  <c r="T42" i="155"/>
  <c r="A44" i="155"/>
  <c r="B43" i="155"/>
  <c r="Y43" i="155"/>
  <c r="Z42" i="155"/>
  <c r="AE43" i="155"/>
  <c r="AF42" i="155"/>
  <c r="M43" i="154"/>
  <c r="N42" i="154"/>
  <c r="S43" i="154"/>
  <c r="T42" i="154"/>
  <c r="G43" i="154"/>
  <c r="H42" i="154"/>
  <c r="A44" i="154"/>
  <c r="B43" i="154"/>
  <c r="Y43" i="154"/>
  <c r="Z42" i="154"/>
  <c r="AE43" i="154"/>
  <c r="AF42" i="154"/>
  <c r="A44" i="156" l="1"/>
  <c r="B43" i="156"/>
  <c r="Z42" i="156"/>
  <c r="Y43" i="156"/>
  <c r="J42" i="156"/>
  <c r="I43" i="156"/>
  <c r="R42" i="156"/>
  <c r="Q43" i="156"/>
  <c r="AE44" i="155"/>
  <c r="AF43" i="155"/>
  <c r="Y44" i="155"/>
  <c r="Z43" i="155"/>
  <c r="A45" i="155"/>
  <c r="B44" i="155"/>
  <c r="S44" i="155"/>
  <c r="T43" i="155"/>
  <c r="G44" i="155"/>
  <c r="H43" i="155"/>
  <c r="M44" i="155"/>
  <c r="N43" i="155"/>
  <c r="AE44" i="154"/>
  <c r="AF43" i="154"/>
  <c r="Y44" i="154"/>
  <c r="Z43" i="154"/>
  <c r="A45" i="154"/>
  <c r="B44" i="154"/>
  <c r="G44" i="154"/>
  <c r="H43" i="154"/>
  <c r="S44" i="154"/>
  <c r="T43" i="154"/>
  <c r="M44" i="154"/>
  <c r="N43" i="154"/>
  <c r="Q44" i="156" l="1"/>
  <c r="R43" i="156"/>
  <c r="I44" i="156"/>
  <c r="J43" i="156"/>
  <c r="Y44" i="156"/>
  <c r="Z43" i="156"/>
  <c r="A45" i="156"/>
  <c r="B44" i="156"/>
  <c r="M45" i="155"/>
  <c r="N44" i="155"/>
  <c r="G45" i="155"/>
  <c r="H44" i="155"/>
  <c r="S45" i="155"/>
  <c r="T44" i="155"/>
  <c r="A46" i="155"/>
  <c r="B45" i="155"/>
  <c r="Y45" i="155"/>
  <c r="Z44" i="155"/>
  <c r="AE45" i="155"/>
  <c r="AF44" i="155"/>
  <c r="M45" i="154"/>
  <c r="N44" i="154"/>
  <c r="S45" i="154"/>
  <c r="T44" i="154"/>
  <c r="G45" i="154"/>
  <c r="H44" i="154"/>
  <c r="A46" i="154"/>
  <c r="B45" i="154"/>
  <c r="Y45" i="154"/>
  <c r="Z44" i="154"/>
  <c r="AE45" i="154"/>
  <c r="AF44" i="154"/>
  <c r="B45" i="156" l="1"/>
  <c r="A46" i="156"/>
  <c r="Y45" i="156"/>
  <c r="Z44" i="156"/>
  <c r="I45" i="156"/>
  <c r="J44" i="156"/>
  <c r="Q45" i="156"/>
  <c r="R44" i="156"/>
  <c r="AE46" i="155"/>
  <c r="AF45" i="155"/>
  <c r="Y46" i="155"/>
  <c r="Z45" i="155"/>
  <c r="A47" i="155"/>
  <c r="B47" i="155" s="1"/>
  <c r="B46" i="155"/>
  <c r="S46" i="155"/>
  <c r="T45" i="155"/>
  <c r="G46" i="155"/>
  <c r="H45" i="155"/>
  <c r="M46" i="155"/>
  <c r="N45" i="155"/>
  <c r="AE46" i="154"/>
  <c r="AF45" i="154"/>
  <c r="Y46" i="154"/>
  <c r="Z45" i="154"/>
  <c r="A47" i="154"/>
  <c r="B47" i="154" s="1"/>
  <c r="B46" i="154"/>
  <c r="G46" i="154"/>
  <c r="H45" i="154"/>
  <c r="S46" i="154"/>
  <c r="T45" i="154"/>
  <c r="M46" i="154"/>
  <c r="N45" i="154"/>
  <c r="R45" i="156" l="1"/>
  <c r="Q46" i="156"/>
  <c r="J45" i="156"/>
  <c r="I46" i="156"/>
  <c r="Z45" i="156"/>
  <c r="Y46" i="156"/>
  <c r="B46" i="156"/>
  <c r="A47" i="156"/>
  <c r="B47" i="156" s="1"/>
  <c r="M47" i="155"/>
  <c r="N47" i="155" s="1"/>
  <c r="N46" i="155"/>
  <c r="S47" i="155"/>
  <c r="T47" i="155" s="1"/>
  <c r="T46" i="155"/>
  <c r="AE47" i="155"/>
  <c r="AF47" i="155" s="1"/>
  <c r="AF46" i="155"/>
  <c r="G47" i="155"/>
  <c r="H47" i="155" s="1"/>
  <c r="H46" i="155"/>
  <c r="Y47" i="155"/>
  <c r="Z47" i="155" s="1"/>
  <c r="Z46" i="155"/>
  <c r="M47" i="154"/>
  <c r="N47" i="154" s="1"/>
  <c r="N46" i="154"/>
  <c r="S47" i="154"/>
  <c r="T47" i="154" s="1"/>
  <c r="T46" i="154"/>
  <c r="G47" i="154"/>
  <c r="H47" i="154" s="1"/>
  <c r="H46" i="154"/>
  <c r="Y47" i="154"/>
  <c r="Z47" i="154" s="1"/>
  <c r="Z46" i="154"/>
  <c r="AE47" i="154"/>
  <c r="AF47" i="154" s="1"/>
  <c r="AF46" i="154"/>
  <c r="Z46" i="156" l="1"/>
  <c r="Y47" i="156"/>
  <c r="Z47" i="156" s="1"/>
  <c r="J46" i="156"/>
  <c r="I47" i="156"/>
  <c r="J47" i="156" s="1"/>
  <c r="R46" i="156"/>
  <c r="Q47" i="156"/>
  <c r="R47" i="156" s="1"/>
  <c r="B38" i="153" l="1"/>
  <c r="A31" i="153"/>
  <c r="A30" i="153"/>
  <c r="A29" i="153"/>
  <c r="A28" i="153"/>
  <c r="L26" i="153"/>
  <c r="L21" i="153"/>
  <c r="L17" i="153"/>
  <c r="L13" i="153"/>
  <c r="J12" i="153" s="1"/>
  <c r="L11" i="153"/>
  <c r="J10" i="153" s="1"/>
  <c r="A9" i="153"/>
  <c r="A7" i="153"/>
  <c r="L5" i="153"/>
  <c r="J4" i="153" s="1"/>
  <c r="L3" i="153"/>
  <c r="I2" i="153" s="1"/>
  <c r="J3" i="153"/>
  <c r="B3" i="153"/>
  <c r="C25" i="152"/>
  <c r="G250" i="148"/>
  <c r="F250" i="148"/>
  <c r="E250" i="148"/>
  <c r="C26" i="152" l="1"/>
  <c r="C24" i="152"/>
  <c r="C23" i="152"/>
  <c r="F22" i="152"/>
  <c r="B38" i="152"/>
  <c r="A31" i="152"/>
  <c r="A30" i="152"/>
  <c r="A29" i="152"/>
  <c r="A28" i="152"/>
  <c r="L21" i="152"/>
  <c r="B21" i="152"/>
  <c r="L19" i="152"/>
  <c r="L17" i="152"/>
  <c r="J15" i="152"/>
  <c r="H15" i="152"/>
  <c r="L13" i="152"/>
  <c r="J12" i="152"/>
  <c r="L11" i="152"/>
  <c r="J10" i="152"/>
  <c r="A9" i="152"/>
  <c r="A7" i="152"/>
  <c r="L5" i="152"/>
  <c r="J4" i="152"/>
  <c r="L3" i="152"/>
  <c r="I2" i="152" s="1"/>
  <c r="J3" i="152"/>
  <c r="B3" i="152"/>
  <c r="A11" i="148" l="1"/>
  <c r="S2" i="156" l="1"/>
  <c r="AO2" i="156"/>
  <c r="O2" i="155"/>
  <c r="AG2" i="154"/>
  <c r="AG2" i="155"/>
  <c r="O2" i="154"/>
  <c r="AA50" i="107"/>
  <c r="S50" i="107"/>
  <c r="K50" i="107"/>
  <c r="C50" i="107"/>
  <c r="AG50" i="105"/>
  <c r="AA50" i="105"/>
  <c r="U50" i="105"/>
  <c r="C50" i="105"/>
  <c r="I50" i="105"/>
  <c r="O50" i="105"/>
  <c r="O52" i="105"/>
  <c r="I53" i="105"/>
  <c r="O54" i="105"/>
  <c r="AS50" i="107" l="1"/>
  <c r="AZ14" i="156"/>
  <c r="S13" i="156" s="1"/>
  <c r="BB14" i="156"/>
  <c r="AZ12" i="156"/>
  <c r="AZ13" i="156"/>
  <c r="AZ7" i="156"/>
  <c r="BB4" i="156"/>
  <c r="BB3" i="156"/>
  <c r="AZ3" i="156"/>
  <c r="BB12" i="156"/>
  <c r="AZ2" i="156"/>
  <c r="AZ4" i="156"/>
  <c r="AR14" i="154"/>
  <c r="O11" i="154" s="1"/>
  <c r="AR3" i="154"/>
  <c r="AR7" i="154"/>
  <c r="AT3" i="154"/>
  <c r="AR2" i="154"/>
  <c r="U10" i="154" s="1"/>
  <c r="AR4" i="154"/>
  <c r="AT14" i="154"/>
  <c r="AT4" i="154"/>
  <c r="AT6" i="154" s="1"/>
  <c r="AU6" i="154" s="1"/>
  <c r="AR14" i="155"/>
  <c r="O11" i="155" s="1"/>
  <c r="AR3" i="155"/>
  <c r="AR2" i="155"/>
  <c r="U10" i="155" s="1"/>
  <c r="AR7" i="155"/>
  <c r="AT14" i="155"/>
  <c r="AT4" i="155"/>
  <c r="AT6" i="155" s="1"/>
  <c r="AU6" i="155" s="1"/>
  <c r="AR4" i="155"/>
  <c r="AT3" i="155"/>
  <c r="AK50" i="105"/>
  <c r="G238" i="148"/>
  <c r="F238" i="148"/>
  <c r="E238" i="148"/>
  <c r="AL35" i="155" l="1"/>
  <c r="AR6" i="155"/>
  <c r="O8" i="155" s="1"/>
  <c r="AL35" i="154"/>
  <c r="AR6" i="154"/>
  <c r="O8" i="154" s="1"/>
  <c r="S9" i="156"/>
  <c r="AT35" i="156"/>
  <c r="BC4" i="156"/>
  <c r="AT25" i="156"/>
  <c r="AT23" i="156"/>
  <c r="AT24" i="156"/>
  <c r="AT26" i="156"/>
  <c r="S12" i="156"/>
  <c r="AT41" i="156"/>
  <c r="BC14" i="156"/>
  <c r="AT38" i="156"/>
  <c r="AT19" i="156"/>
  <c r="AT18" i="156"/>
  <c r="AT20" i="156"/>
  <c r="AT17" i="156"/>
  <c r="BC12" i="156"/>
  <c r="S11" i="156" s="1"/>
  <c r="AT40" i="156"/>
  <c r="BC3" i="156"/>
  <c r="AT36" i="156"/>
  <c r="AT39" i="156"/>
  <c r="AT37" i="156"/>
  <c r="AL21" i="154"/>
  <c r="O9" i="155"/>
  <c r="AL36" i="155"/>
  <c r="AU3" i="155"/>
  <c r="AL24" i="155"/>
  <c r="AL25" i="155"/>
  <c r="AL26" i="155"/>
  <c r="AL28" i="155"/>
  <c r="AU4" i="155"/>
  <c r="AL23" i="155"/>
  <c r="AL27" i="155"/>
  <c r="AL21" i="155"/>
  <c r="AL28" i="154"/>
  <c r="AL24" i="154"/>
  <c r="AL25" i="154"/>
  <c r="AL26" i="154"/>
  <c r="AU4" i="154"/>
  <c r="AL23" i="154"/>
  <c r="AL27" i="154"/>
  <c r="AL19" i="154"/>
  <c r="AL20" i="154"/>
  <c r="AL17" i="154"/>
  <c r="AL18" i="154"/>
  <c r="AL22" i="154"/>
  <c r="AL36" i="154"/>
  <c r="O9" i="154"/>
  <c r="AU3" i="154"/>
  <c r="AL19" i="155"/>
  <c r="AL20" i="155"/>
  <c r="AL17" i="155"/>
  <c r="AL18" i="155"/>
  <c r="AL22" i="155"/>
  <c r="AU14" i="155"/>
  <c r="AL38" i="155"/>
  <c r="T7" i="155"/>
  <c r="T9" i="155"/>
  <c r="U9" i="155"/>
  <c r="AL37" i="155"/>
  <c r="AU14" i="154"/>
  <c r="AL38" i="154"/>
  <c r="U9" i="154"/>
  <c r="T9" i="154"/>
  <c r="T7" i="154"/>
  <c r="AL37" i="154"/>
  <c r="E130" i="148"/>
  <c r="F130" i="148"/>
  <c r="G130" i="148"/>
  <c r="K35" i="86" l="1"/>
  <c r="G44" i="148"/>
  <c r="G45" i="148"/>
  <c r="G46" i="148"/>
  <c r="F44" i="148"/>
  <c r="F45" i="148"/>
  <c r="F46" i="148"/>
  <c r="E44" i="148"/>
  <c r="E45" i="148"/>
  <c r="E46" i="148"/>
  <c r="G78" i="148" l="1"/>
  <c r="F78" i="148"/>
  <c r="E78" i="148"/>
  <c r="G82" i="148"/>
  <c r="G83" i="148"/>
  <c r="G84" i="148"/>
  <c r="G85" i="148"/>
  <c r="G86" i="148"/>
  <c r="F82" i="148"/>
  <c r="F83" i="148"/>
  <c r="F84" i="148"/>
  <c r="F85" i="148"/>
  <c r="F86" i="148"/>
  <c r="E82" i="148"/>
  <c r="E83" i="148"/>
  <c r="E84" i="148"/>
  <c r="E85" i="148"/>
  <c r="E86" i="148"/>
  <c r="B101" i="15" l="1"/>
  <c r="B100" i="15"/>
  <c r="B99" i="15"/>
  <c r="B98" i="15"/>
  <c r="B97" i="15"/>
  <c r="B96" i="15"/>
  <c r="B95" i="15"/>
  <c r="B94" i="15"/>
  <c r="B93" i="15"/>
  <c r="B92" i="15"/>
  <c r="B91" i="15"/>
  <c r="B90" i="15"/>
  <c r="B89" i="15"/>
  <c r="B88" i="15"/>
  <c r="B87" i="15"/>
  <c r="B86" i="15"/>
  <c r="B85" i="15"/>
  <c r="B84" i="15"/>
  <c r="B83" i="15"/>
  <c r="B82" i="15"/>
  <c r="B81" i="15"/>
  <c r="B80" i="15"/>
  <c r="B79" i="15"/>
  <c r="B78" i="15"/>
  <c r="B77" i="15"/>
  <c r="B76" i="15"/>
  <c r="B75" i="15"/>
  <c r="B74" i="15"/>
  <c r="B73" i="15"/>
  <c r="B72" i="15"/>
  <c r="F203" i="148" l="1"/>
  <c r="F202" i="148"/>
  <c r="F201" i="148"/>
  <c r="A7" i="107" l="1"/>
  <c r="G70" i="148" l="1"/>
  <c r="F70" i="148"/>
  <c r="E70" i="148"/>
  <c r="F183" i="148" l="1"/>
  <c r="D14" i="116"/>
  <c r="G136" i="148"/>
  <c r="F136" i="148"/>
  <c r="E136" i="148"/>
  <c r="G132" i="148"/>
  <c r="F132" i="148"/>
  <c r="E132" i="148"/>
  <c r="D28" i="114" l="1"/>
  <c r="E188" i="148" s="1"/>
  <c r="D24" i="114"/>
  <c r="E187" i="148" s="1"/>
  <c r="G24" i="148" l="1"/>
  <c r="F24" i="148"/>
  <c r="E24" i="148"/>
  <c r="G23" i="148"/>
  <c r="F23" i="148"/>
  <c r="E23" i="148"/>
  <c r="G22" i="148"/>
  <c r="F22" i="148"/>
  <c r="E22" i="148"/>
  <c r="G253" i="148"/>
  <c r="F253" i="148"/>
  <c r="E253" i="148"/>
  <c r="G252" i="148"/>
  <c r="F252" i="148"/>
  <c r="E252" i="148"/>
  <c r="G251" i="148"/>
  <c r="F251" i="148"/>
  <c r="E251" i="148"/>
  <c r="G249" i="148"/>
  <c r="F249" i="148"/>
  <c r="E249" i="148"/>
  <c r="G248" i="148"/>
  <c r="F248" i="148"/>
  <c r="E248" i="148"/>
  <c r="G247" i="148"/>
  <c r="F247" i="148"/>
  <c r="E247" i="148"/>
  <c r="G246" i="148"/>
  <c r="F246" i="148"/>
  <c r="E246" i="148"/>
  <c r="G245" i="148"/>
  <c r="F245" i="148"/>
  <c r="E245" i="148"/>
  <c r="G244" i="148"/>
  <c r="F244" i="148"/>
  <c r="E244" i="148"/>
  <c r="G243" i="148"/>
  <c r="F243" i="148"/>
  <c r="E243" i="148"/>
  <c r="G235" i="148"/>
  <c r="F235" i="148"/>
  <c r="E235" i="148"/>
  <c r="G234" i="148"/>
  <c r="F234" i="148"/>
  <c r="E234" i="148"/>
  <c r="G233" i="148"/>
  <c r="F233" i="148"/>
  <c r="E233" i="148"/>
  <c r="G232" i="148"/>
  <c r="F232" i="148"/>
  <c r="E232" i="148"/>
  <c r="G231" i="148"/>
  <c r="F231" i="148"/>
  <c r="E231" i="148"/>
  <c r="G230" i="148"/>
  <c r="F230" i="148"/>
  <c r="E230" i="148"/>
  <c r="G229" i="148"/>
  <c r="F229" i="148"/>
  <c r="E229" i="148"/>
  <c r="G220" i="148"/>
  <c r="F220" i="148"/>
  <c r="E220" i="148"/>
  <c r="G219" i="148"/>
  <c r="F219" i="148"/>
  <c r="E219" i="148"/>
  <c r="F206" i="148"/>
  <c r="F205" i="148"/>
  <c r="F204" i="148"/>
  <c r="E203" i="148"/>
  <c r="E202" i="148"/>
  <c r="E201" i="148"/>
  <c r="G203" i="148"/>
  <c r="G202" i="148"/>
  <c r="G201" i="148"/>
  <c r="F196" i="148"/>
  <c r="F193" i="148"/>
  <c r="F186" i="148"/>
  <c r="F185" i="148"/>
  <c r="F182" i="148"/>
  <c r="F181" i="148"/>
  <c r="E186" i="148"/>
  <c r="E185" i="148"/>
  <c r="E181" i="148"/>
  <c r="G172" i="148"/>
  <c r="F172" i="148"/>
  <c r="E172" i="148"/>
  <c r="G171" i="148"/>
  <c r="F171" i="148"/>
  <c r="E171" i="148"/>
  <c r="G170" i="148"/>
  <c r="F170" i="148"/>
  <c r="E170" i="148"/>
  <c r="G169" i="148"/>
  <c r="F169" i="148"/>
  <c r="E169" i="148"/>
  <c r="G168" i="148"/>
  <c r="F168" i="148"/>
  <c r="E168" i="148"/>
  <c r="G167" i="148"/>
  <c r="F167" i="148"/>
  <c r="E167" i="148"/>
  <c r="G166" i="148"/>
  <c r="F166" i="148"/>
  <c r="E166" i="148"/>
  <c r="G165" i="148"/>
  <c r="F165" i="148"/>
  <c r="E165" i="148"/>
  <c r="G164" i="148"/>
  <c r="F164" i="148"/>
  <c r="E164" i="148"/>
  <c r="G163" i="148"/>
  <c r="F163" i="148"/>
  <c r="E163" i="148"/>
  <c r="G162" i="148"/>
  <c r="F162" i="148"/>
  <c r="E162" i="148"/>
  <c r="G161" i="148"/>
  <c r="F161" i="148"/>
  <c r="E161" i="148"/>
  <c r="G160" i="148"/>
  <c r="F160" i="148"/>
  <c r="E160" i="148"/>
  <c r="G159" i="148"/>
  <c r="F159" i="148"/>
  <c r="E159" i="148"/>
  <c r="G158" i="148"/>
  <c r="F158" i="148"/>
  <c r="E158" i="148"/>
  <c r="G157" i="148"/>
  <c r="F157" i="148"/>
  <c r="E157" i="148"/>
  <c r="G156" i="148"/>
  <c r="F156" i="148"/>
  <c r="E156" i="148"/>
  <c r="G155" i="148"/>
  <c r="F155" i="148"/>
  <c r="E155" i="148"/>
  <c r="G154" i="148"/>
  <c r="F154" i="148"/>
  <c r="E154" i="148"/>
  <c r="G153" i="148"/>
  <c r="F153" i="148"/>
  <c r="E153" i="148"/>
  <c r="G152" i="148"/>
  <c r="F152" i="148"/>
  <c r="E152" i="148"/>
  <c r="G151" i="148"/>
  <c r="F151" i="148"/>
  <c r="E151" i="148"/>
  <c r="G150" i="148"/>
  <c r="F150" i="148"/>
  <c r="E150" i="148"/>
  <c r="G149" i="148"/>
  <c r="F149" i="148"/>
  <c r="E149" i="148"/>
  <c r="G142" i="148"/>
  <c r="F142" i="148"/>
  <c r="E142" i="148"/>
  <c r="G141" i="148"/>
  <c r="F141" i="148"/>
  <c r="E141" i="148"/>
  <c r="G139" i="148"/>
  <c r="F139" i="148"/>
  <c r="E139" i="148"/>
  <c r="G138" i="148"/>
  <c r="F138" i="148"/>
  <c r="E138" i="148"/>
  <c r="G137" i="148"/>
  <c r="F137" i="148"/>
  <c r="E137" i="148"/>
  <c r="G131" i="148"/>
  <c r="F131" i="148"/>
  <c r="E131" i="148"/>
  <c r="G126" i="148"/>
  <c r="F126" i="148"/>
  <c r="E126" i="148"/>
  <c r="G125" i="148"/>
  <c r="F125" i="148"/>
  <c r="E125" i="148"/>
  <c r="G120" i="148"/>
  <c r="F120" i="148"/>
  <c r="E120" i="148"/>
  <c r="G119" i="148"/>
  <c r="F119" i="148"/>
  <c r="E119" i="148"/>
  <c r="G118" i="148"/>
  <c r="F118" i="148"/>
  <c r="E118" i="148"/>
  <c r="G117" i="148"/>
  <c r="F117" i="148"/>
  <c r="E117" i="148"/>
  <c r="G116" i="148"/>
  <c r="F116" i="148"/>
  <c r="E116" i="148"/>
  <c r="G115" i="148"/>
  <c r="F115" i="148"/>
  <c r="E115" i="148"/>
  <c r="G114" i="148"/>
  <c r="F114" i="148"/>
  <c r="E114" i="148"/>
  <c r="G112" i="148"/>
  <c r="F112" i="148"/>
  <c r="E112" i="148"/>
  <c r="G111" i="148"/>
  <c r="F111" i="148"/>
  <c r="E111" i="148"/>
  <c r="G110" i="148"/>
  <c r="F110" i="148"/>
  <c r="E110" i="148"/>
  <c r="G109" i="148"/>
  <c r="F109" i="148"/>
  <c r="E109" i="148"/>
  <c r="G107" i="148"/>
  <c r="F107" i="148"/>
  <c r="E107" i="148"/>
  <c r="G106" i="148"/>
  <c r="F106" i="148"/>
  <c r="E106" i="148"/>
  <c r="G105" i="148"/>
  <c r="F105" i="148"/>
  <c r="E105" i="148"/>
  <c r="G104" i="148"/>
  <c r="F104" i="148"/>
  <c r="E104" i="148"/>
  <c r="G102" i="148"/>
  <c r="F102" i="148"/>
  <c r="E102" i="148"/>
  <c r="G101" i="148"/>
  <c r="F101" i="148"/>
  <c r="E101" i="148"/>
  <c r="G100" i="148"/>
  <c r="F100" i="148"/>
  <c r="E100" i="148"/>
  <c r="G99" i="148"/>
  <c r="F99" i="148"/>
  <c r="E99" i="148"/>
  <c r="G98" i="148"/>
  <c r="F98" i="148"/>
  <c r="E98" i="148"/>
  <c r="G97" i="148"/>
  <c r="F97" i="148"/>
  <c r="E97" i="148"/>
  <c r="G96" i="148"/>
  <c r="F96" i="148"/>
  <c r="E96" i="148"/>
  <c r="G95" i="148"/>
  <c r="F95" i="148"/>
  <c r="E95" i="148"/>
  <c r="G94" i="148"/>
  <c r="F94" i="148"/>
  <c r="E94" i="148"/>
  <c r="G93" i="148"/>
  <c r="F93" i="148"/>
  <c r="E93" i="148"/>
  <c r="G92" i="148"/>
  <c r="F92" i="148"/>
  <c r="E92" i="148"/>
  <c r="G91" i="148"/>
  <c r="F91" i="148"/>
  <c r="E91" i="148"/>
  <c r="G89" i="148"/>
  <c r="F89" i="148"/>
  <c r="E89" i="148"/>
  <c r="G88" i="148"/>
  <c r="F88" i="148"/>
  <c r="E88" i="148"/>
  <c r="G87" i="148"/>
  <c r="F87" i="148"/>
  <c r="E87" i="148"/>
  <c r="G81" i="148"/>
  <c r="F81" i="148"/>
  <c r="E81" i="148"/>
  <c r="G80" i="148"/>
  <c r="F80" i="148"/>
  <c r="E80" i="148"/>
  <c r="G79" i="148"/>
  <c r="F79" i="148"/>
  <c r="E79" i="148"/>
  <c r="G77" i="148"/>
  <c r="F77" i="148"/>
  <c r="E77" i="148"/>
  <c r="G74" i="148"/>
  <c r="F74" i="148"/>
  <c r="E74" i="148"/>
  <c r="G73" i="148"/>
  <c r="F73" i="148"/>
  <c r="E73" i="148"/>
  <c r="G72" i="148"/>
  <c r="F72" i="148"/>
  <c r="E72" i="148"/>
  <c r="G71" i="148"/>
  <c r="F71" i="148"/>
  <c r="E71" i="148"/>
  <c r="G69" i="148"/>
  <c r="F69" i="148"/>
  <c r="E69" i="148"/>
  <c r="E34" i="148"/>
  <c r="G63" i="148"/>
  <c r="F63" i="148"/>
  <c r="E63" i="148"/>
  <c r="G62" i="148"/>
  <c r="F62" i="148"/>
  <c r="E62" i="148"/>
  <c r="G61" i="148"/>
  <c r="F61" i="148"/>
  <c r="E61" i="148"/>
  <c r="G60" i="148"/>
  <c r="F60" i="148"/>
  <c r="E60" i="148"/>
  <c r="G59" i="148"/>
  <c r="F59" i="148"/>
  <c r="E59" i="148"/>
  <c r="G58" i="148"/>
  <c r="F58" i="148"/>
  <c r="E58" i="148"/>
  <c r="G57" i="148"/>
  <c r="F57" i="148"/>
  <c r="E57" i="148"/>
  <c r="G56" i="148"/>
  <c r="F56" i="148"/>
  <c r="E56" i="148"/>
  <c r="G53" i="148"/>
  <c r="F53" i="148"/>
  <c r="E53" i="148"/>
  <c r="G52" i="148"/>
  <c r="F52" i="148"/>
  <c r="E52" i="148"/>
  <c r="G51" i="148"/>
  <c r="F51" i="148"/>
  <c r="E51" i="148"/>
  <c r="G50" i="148"/>
  <c r="F50" i="148"/>
  <c r="E50" i="148"/>
  <c r="G49" i="148"/>
  <c r="F49" i="148"/>
  <c r="E49" i="148"/>
  <c r="G48" i="148"/>
  <c r="F48" i="148"/>
  <c r="E48" i="148"/>
  <c r="G47" i="148"/>
  <c r="F47" i="148"/>
  <c r="E47" i="148"/>
  <c r="G43" i="148"/>
  <c r="F43" i="148"/>
  <c r="E43" i="148"/>
  <c r="G42" i="148"/>
  <c r="F42" i="148"/>
  <c r="E42" i="148"/>
  <c r="G41" i="148"/>
  <c r="F41" i="148"/>
  <c r="E41" i="148"/>
  <c r="G40" i="148"/>
  <c r="F40" i="148"/>
  <c r="E40" i="148"/>
  <c r="G39" i="148"/>
  <c r="F39" i="148"/>
  <c r="E39" i="148"/>
  <c r="G38" i="148"/>
  <c r="F38" i="148"/>
  <c r="E38" i="148"/>
  <c r="G37" i="148"/>
  <c r="F37" i="148"/>
  <c r="E37" i="148"/>
  <c r="G36" i="148"/>
  <c r="F36" i="148"/>
  <c r="E36" i="148"/>
  <c r="G35" i="148"/>
  <c r="F35" i="148"/>
  <c r="E35" i="148"/>
  <c r="G34" i="148"/>
  <c r="F34" i="148"/>
  <c r="G33" i="148"/>
  <c r="F33" i="148"/>
  <c r="E33" i="148"/>
  <c r="G32" i="148"/>
  <c r="F32" i="148"/>
  <c r="E32" i="148"/>
  <c r="G31" i="148"/>
  <c r="F31" i="148"/>
  <c r="E31" i="148"/>
  <c r="G30" i="148"/>
  <c r="F30" i="148"/>
  <c r="E30" i="148"/>
  <c r="G29" i="148"/>
  <c r="F29" i="148"/>
  <c r="E29" i="148"/>
  <c r="G28" i="148"/>
  <c r="F28" i="148"/>
  <c r="E28" i="148"/>
  <c r="G27" i="148"/>
  <c r="F27" i="148"/>
  <c r="E27" i="148"/>
  <c r="G26" i="148"/>
  <c r="F26" i="148"/>
  <c r="E26" i="148"/>
  <c r="G25" i="148"/>
  <c r="F25" i="148"/>
  <c r="E25" i="148"/>
  <c r="D11" i="104" l="1"/>
  <c r="D10" i="104"/>
  <c r="D9" i="104"/>
  <c r="K40" i="86"/>
  <c r="K39" i="86"/>
  <c r="K38" i="86"/>
  <c r="K37" i="86"/>
  <c r="K36" i="86"/>
  <c r="K34" i="86"/>
  <c r="K33" i="86"/>
  <c r="K32" i="86"/>
  <c r="K31" i="86"/>
  <c r="K30" i="86"/>
  <c r="K29" i="86"/>
  <c r="K28" i="86"/>
  <c r="B21" i="113"/>
  <c r="B20" i="113"/>
  <c r="B19" i="113"/>
  <c r="B18" i="113"/>
  <c r="B17" i="113"/>
  <c r="B16" i="113"/>
  <c r="B15" i="113"/>
  <c r="B14" i="113"/>
  <c r="B13" i="113"/>
  <c r="B12" i="113"/>
  <c r="B32" i="15"/>
  <c r="G128" i="148" l="1"/>
  <c r="E128" i="148"/>
  <c r="F128" i="148"/>
  <c r="F127" i="148"/>
  <c r="G127" i="148"/>
  <c r="E127" i="148"/>
  <c r="F129" i="148"/>
  <c r="G129" i="148"/>
  <c r="E129" i="148"/>
  <c r="A63" i="21" l="1"/>
  <c r="A62" i="21"/>
  <c r="A61" i="21"/>
  <c r="A60" i="21"/>
  <c r="A59" i="21"/>
  <c r="A58" i="21"/>
  <c r="A57" i="21"/>
  <c r="A56" i="21"/>
  <c r="A55" i="21"/>
  <c r="A54" i="21"/>
  <c r="A53" i="21"/>
  <c r="A52" i="21"/>
  <c r="A51" i="21"/>
  <c r="A50" i="21"/>
  <c r="A49" i="21"/>
  <c r="A48" i="21"/>
  <c r="A47" i="21"/>
  <c r="A46" i="21"/>
  <c r="A45" i="21"/>
  <c r="A44" i="21"/>
  <c r="A43" i="21"/>
  <c r="A42" i="21"/>
  <c r="A41" i="21"/>
  <c r="A40" i="21"/>
  <c r="A39" i="21"/>
  <c r="A38" i="21"/>
  <c r="A37" i="21"/>
  <c r="A36" i="21"/>
  <c r="A35" i="21"/>
  <c r="A34" i="21"/>
  <c r="A33" i="21"/>
  <c r="A32" i="21"/>
  <c r="A31" i="21"/>
  <c r="A30" i="21"/>
  <c r="A29" i="21"/>
  <c r="A28" i="21"/>
  <c r="A27" i="21"/>
  <c r="A26" i="21"/>
  <c r="A25" i="21"/>
  <c r="A24" i="21"/>
  <c r="A23" i="21"/>
  <c r="A22" i="21"/>
  <c r="A21" i="21"/>
  <c r="A20" i="21"/>
  <c r="A19" i="21"/>
  <c r="A18" i="21"/>
  <c r="A17" i="21"/>
  <c r="A16" i="21"/>
  <c r="A15" i="21"/>
  <c r="A14" i="21"/>
  <c r="B71" i="15"/>
  <c r="B70" i="15"/>
  <c r="B69" i="15"/>
  <c r="B68" i="15"/>
  <c r="B67" i="15"/>
  <c r="B66" i="15"/>
  <c r="B65" i="15"/>
  <c r="B64" i="15"/>
  <c r="B63" i="15"/>
  <c r="B62" i="15"/>
  <c r="B61" i="15"/>
  <c r="B60" i="15"/>
  <c r="B59" i="15"/>
  <c r="B58" i="15"/>
  <c r="B57" i="15"/>
  <c r="B56" i="15"/>
  <c r="B55" i="15"/>
  <c r="B54" i="15"/>
  <c r="B53" i="15"/>
  <c r="B52" i="15"/>
  <c r="B51" i="15"/>
  <c r="B50" i="15"/>
  <c r="B49" i="15"/>
  <c r="B48" i="15"/>
  <c r="B47" i="15"/>
  <c r="B46" i="15"/>
  <c r="B45" i="15"/>
  <c r="B44" i="15"/>
  <c r="B43" i="15"/>
  <c r="B42" i="15"/>
  <c r="B41" i="15"/>
  <c r="B40" i="15"/>
  <c r="B39" i="15"/>
  <c r="B38" i="15"/>
  <c r="B37" i="15"/>
  <c r="B36" i="15"/>
  <c r="B35" i="15"/>
  <c r="B34" i="15"/>
  <c r="B33" i="15"/>
  <c r="A1" i="25"/>
  <c r="J4" i="117" l="1"/>
  <c r="D48" i="117" l="1"/>
  <c r="D38" i="117"/>
  <c r="D25" i="117"/>
  <c r="D43" i="117"/>
  <c r="K10" i="69"/>
  <c r="J4" i="1"/>
  <c r="AG56" i="105"/>
  <c r="AA56" i="105"/>
  <c r="U56" i="105"/>
  <c r="O56" i="105"/>
  <c r="I56" i="105"/>
  <c r="C56" i="105"/>
  <c r="K30" i="15"/>
  <c r="D29" i="104" s="1"/>
  <c r="D27" i="1" l="1"/>
  <c r="D40" i="1"/>
  <c r="F147" i="148"/>
  <c r="G147" i="148"/>
  <c r="E147" i="148"/>
  <c r="D50" i="1"/>
  <c r="G113" i="148" s="1"/>
  <c r="D45" i="1"/>
  <c r="E113" i="148" l="1"/>
  <c r="F113" i="148"/>
  <c r="G90" i="148"/>
  <c r="E90" i="148"/>
  <c r="F90" i="148"/>
  <c r="G108" i="148"/>
  <c r="E108" i="148"/>
  <c r="F108" i="148"/>
  <c r="F103" i="148"/>
  <c r="G103" i="148"/>
  <c r="E103" i="148"/>
  <c r="A1" i="122" l="1"/>
  <c r="C8" i="122" l="1"/>
  <c r="O10" i="118" l="1"/>
  <c r="O7" i="118"/>
  <c r="D12" i="117" l="1"/>
  <c r="I10" i="113" l="1"/>
  <c r="D9" i="118" s="1"/>
  <c r="F195" i="148" s="1"/>
  <c r="D10" i="113" l="1"/>
  <c r="D8" i="118" s="1"/>
  <c r="F194" i="148" s="1"/>
  <c r="G75" i="112" l="1"/>
  <c r="F75" i="112"/>
  <c r="D23" i="112" s="1"/>
  <c r="A23" i="153" l="1"/>
  <c r="L12" i="156"/>
  <c r="AT44" i="156" s="1"/>
  <c r="L12" i="107"/>
  <c r="F214" i="148"/>
  <c r="G62" i="112"/>
  <c r="F62" i="112"/>
  <c r="D22" i="112" s="1"/>
  <c r="G86" i="112"/>
  <c r="F86" i="112"/>
  <c r="D24" i="112" s="1"/>
  <c r="G50" i="112"/>
  <c r="F50" i="112"/>
  <c r="D21" i="112" s="1"/>
  <c r="G38" i="112"/>
  <c r="G63" i="112" s="1"/>
  <c r="F38" i="112"/>
  <c r="D25" i="112"/>
  <c r="F216" i="148" s="1"/>
  <c r="A26" i="153" l="1"/>
  <c r="L13" i="156"/>
  <c r="AT33" i="156" s="1"/>
  <c r="F213" i="148"/>
  <c r="A19" i="153"/>
  <c r="L11" i="156"/>
  <c r="AT43" i="156" s="1"/>
  <c r="D17" i="112"/>
  <c r="F208" i="148" s="1"/>
  <c r="F212" i="148"/>
  <c r="L10" i="156"/>
  <c r="AT32" i="156" s="1"/>
  <c r="A21" i="153"/>
  <c r="D18" i="112"/>
  <c r="L13" i="107"/>
  <c r="F215" i="148"/>
  <c r="F63" i="112"/>
  <c r="D19" i="112" s="1"/>
  <c r="F210" i="148" s="1"/>
  <c r="L11" i="107"/>
  <c r="L10" i="107"/>
  <c r="D20" i="112"/>
  <c r="F211" i="148" l="1"/>
  <c r="L9" i="156"/>
  <c r="AT31" i="156" s="1"/>
  <c r="A17" i="153"/>
  <c r="D16" i="112"/>
  <c r="L8" i="156" s="1"/>
  <c r="AT30" i="156" s="1"/>
  <c r="F209" i="148"/>
  <c r="L8" i="107"/>
  <c r="L9" i="107"/>
  <c r="F207" i="148" l="1"/>
  <c r="L12" i="21"/>
  <c r="O41" i="104"/>
  <c r="L34" i="5" l="1"/>
  <c r="L26" i="5"/>
  <c r="L18" i="5"/>
  <c r="Q18" i="5"/>
  <c r="G18" i="5"/>
  <c r="F3" i="5"/>
  <c r="I49" i="105" l="1"/>
  <c r="O49" i="105"/>
  <c r="U49" i="105"/>
  <c r="AA49" i="105"/>
  <c r="AG49" i="105"/>
  <c r="AA49" i="107"/>
  <c r="C49" i="107"/>
  <c r="K49" i="107"/>
  <c r="S49" i="107"/>
  <c r="AA55" i="107"/>
  <c r="AA54" i="107"/>
  <c r="AA53" i="107"/>
  <c r="AA52" i="107"/>
  <c r="AA51" i="107"/>
  <c r="S55" i="107"/>
  <c r="S54" i="107"/>
  <c r="S53" i="107"/>
  <c r="S52" i="107"/>
  <c r="S51" i="107"/>
  <c r="K55" i="107"/>
  <c r="K54" i="107"/>
  <c r="K53" i="107"/>
  <c r="K52" i="107"/>
  <c r="K51" i="107"/>
  <c r="C51" i="107"/>
  <c r="C52" i="107"/>
  <c r="C53" i="107"/>
  <c r="C55" i="107"/>
  <c r="C54" i="107"/>
  <c r="AS55" i="107" l="1"/>
  <c r="Q13" i="107"/>
  <c r="AT33" i="107" s="1"/>
  <c r="Q11" i="107"/>
  <c r="AT43" i="107" s="1"/>
  <c r="S57" i="107"/>
  <c r="K57" i="107"/>
  <c r="Q9" i="107"/>
  <c r="C57" i="107"/>
  <c r="Q10" i="107"/>
  <c r="Q12" i="107"/>
  <c r="AT44" i="107" s="1"/>
  <c r="AA57" i="107"/>
  <c r="AS51" i="107"/>
  <c r="AS58" i="107"/>
  <c r="AS56" i="107"/>
  <c r="AS53" i="107"/>
  <c r="AW4" i="107"/>
  <c r="AW3" i="107"/>
  <c r="AM1" i="107" s="1"/>
  <c r="Q8" i="107" l="1"/>
  <c r="BB9" i="107"/>
  <c r="AZ9" i="107"/>
  <c r="Q1" i="107"/>
  <c r="A17" i="107"/>
  <c r="A18" i="107" s="1"/>
  <c r="AS57" i="107"/>
  <c r="AS49" i="107"/>
  <c r="AS54" i="107"/>
  <c r="AT32" i="107"/>
  <c r="AS52" i="107"/>
  <c r="I17" i="107" l="1"/>
  <c r="I18" i="107" s="1"/>
  <c r="AA7" i="107"/>
  <c r="B17" i="107"/>
  <c r="AT31" i="107"/>
  <c r="Y17" i="107"/>
  <c r="Y18" i="107" s="1"/>
  <c r="A16" i="107"/>
  <c r="Q17" i="107"/>
  <c r="R17" i="107" s="1"/>
  <c r="A19" i="107"/>
  <c r="B18" i="107"/>
  <c r="A7" i="105"/>
  <c r="Q18" i="107" l="1"/>
  <c r="R18" i="107" s="1"/>
  <c r="Q16" i="107"/>
  <c r="J17" i="107"/>
  <c r="Z17" i="107"/>
  <c r="I16" i="107"/>
  <c r="Y16" i="107"/>
  <c r="Q19" i="107"/>
  <c r="I19" i="107"/>
  <c r="J18" i="107"/>
  <c r="Y19" i="107"/>
  <c r="Z18" i="107"/>
  <c r="A20" i="107"/>
  <c r="B19" i="107"/>
  <c r="A21" i="107" l="1"/>
  <c r="B20" i="107"/>
  <c r="Y20" i="107"/>
  <c r="Z19" i="107"/>
  <c r="I20" i="107"/>
  <c r="J19" i="107"/>
  <c r="Q20" i="107"/>
  <c r="R19" i="107"/>
  <c r="AO3" i="105"/>
  <c r="M1" i="105" s="1"/>
  <c r="AO4" i="105"/>
  <c r="AR9" i="105" l="1"/>
  <c r="AT9" i="105"/>
  <c r="AE1" i="105"/>
  <c r="AR10" i="105"/>
  <c r="AT10" i="105"/>
  <c r="A17" i="105"/>
  <c r="A16" i="105" s="1"/>
  <c r="Q21" i="107"/>
  <c r="R20" i="107"/>
  <c r="I21" i="107"/>
  <c r="J20" i="107"/>
  <c r="Y21" i="107"/>
  <c r="Z20" i="107"/>
  <c r="A22" i="107"/>
  <c r="B21" i="107"/>
  <c r="C49" i="105"/>
  <c r="U7" i="105" l="1"/>
  <c r="A23" i="107"/>
  <c r="B22" i="107"/>
  <c r="Y22" i="107"/>
  <c r="Z21" i="107"/>
  <c r="I22" i="107"/>
  <c r="J21" i="107"/>
  <c r="Q22" i="107"/>
  <c r="R21" i="107"/>
  <c r="AK54" i="105"/>
  <c r="AK56" i="105"/>
  <c r="AG53" i="105"/>
  <c r="AA53" i="105"/>
  <c r="U53" i="105"/>
  <c r="AG52" i="105"/>
  <c r="AA52" i="105"/>
  <c r="U52" i="105"/>
  <c r="AG51" i="105"/>
  <c r="AA51" i="105"/>
  <c r="U51" i="105"/>
  <c r="O53" i="105"/>
  <c r="C53" i="105"/>
  <c r="I52" i="105"/>
  <c r="C52" i="105"/>
  <c r="O51" i="105"/>
  <c r="I51" i="105"/>
  <c r="C51" i="105"/>
  <c r="Q23" i="107" l="1"/>
  <c r="R22" i="107"/>
  <c r="I23" i="107"/>
  <c r="J22" i="107"/>
  <c r="Y23" i="107"/>
  <c r="Z22" i="107"/>
  <c r="A24" i="107"/>
  <c r="B23" i="107"/>
  <c r="AK49" i="105"/>
  <c r="C55" i="105"/>
  <c r="M9" i="105"/>
  <c r="A18" i="105"/>
  <c r="A19" i="105" s="1"/>
  <c r="O55" i="105"/>
  <c r="AA55" i="105"/>
  <c r="AK52" i="105"/>
  <c r="M10" i="105"/>
  <c r="M11" i="105"/>
  <c r="AK53" i="105"/>
  <c r="B17" i="105"/>
  <c r="AE17" i="105"/>
  <c r="AE16" i="105" s="1"/>
  <c r="I55" i="105"/>
  <c r="AK51" i="105"/>
  <c r="AG55" i="105"/>
  <c r="S17" i="105"/>
  <c r="S16" i="105" s="1"/>
  <c r="Y17" i="105"/>
  <c r="Y16" i="105" s="1"/>
  <c r="U55" i="105"/>
  <c r="G17" i="105"/>
  <c r="G16" i="105" s="1"/>
  <c r="M17" i="105"/>
  <c r="M16" i="105" s="1"/>
  <c r="O19" i="104"/>
  <c r="A25" i="107" l="1"/>
  <c r="B24" i="107"/>
  <c r="Y24" i="107"/>
  <c r="Z23" i="107"/>
  <c r="I24" i="107"/>
  <c r="J23" i="107"/>
  <c r="Q24" i="107"/>
  <c r="R23" i="107"/>
  <c r="B18" i="105"/>
  <c r="AF17" i="105"/>
  <c r="AE18" i="105"/>
  <c r="G18" i="105"/>
  <c r="S18" i="105"/>
  <c r="T17" i="105"/>
  <c r="Z17" i="105"/>
  <c r="Y18" i="105"/>
  <c r="H17" i="105"/>
  <c r="M18" i="105"/>
  <c r="N17" i="105"/>
  <c r="A20" i="105"/>
  <c r="B19" i="105"/>
  <c r="Q25" i="107" l="1"/>
  <c r="R24" i="107"/>
  <c r="I25" i="107"/>
  <c r="J24" i="107"/>
  <c r="Y25" i="107"/>
  <c r="Z24" i="107"/>
  <c r="A26" i="107"/>
  <c r="B25" i="107"/>
  <c r="AK55" i="105"/>
  <c r="M8" i="105"/>
  <c r="AE19" i="105"/>
  <c r="AF18" i="105"/>
  <c r="Z18" i="105"/>
  <c r="Y19" i="105"/>
  <c r="T18" i="105"/>
  <c r="S19" i="105"/>
  <c r="A21" i="105"/>
  <c r="B20" i="105"/>
  <c r="M19" i="105"/>
  <c r="N18" i="105"/>
  <c r="G19" i="105"/>
  <c r="H18" i="105"/>
  <c r="A27" i="107" l="1"/>
  <c r="B26" i="107"/>
  <c r="Y26" i="107"/>
  <c r="Z25" i="107"/>
  <c r="I26" i="107"/>
  <c r="J25" i="107"/>
  <c r="Q26" i="107"/>
  <c r="R25" i="107"/>
  <c r="AE20" i="105"/>
  <c r="AF19" i="105"/>
  <c r="T19" i="105"/>
  <c r="S20" i="105"/>
  <c r="Z19" i="105"/>
  <c r="Y20" i="105"/>
  <c r="G20" i="105"/>
  <c r="H19" i="105"/>
  <c r="M20" i="105"/>
  <c r="N19" i="105"/>
  <c r="A22" i="105"/>
  <c r="B21" i="105"/>
  <c r="Q27" i="107" l="1"/>
  <c r="R26" i="107"/>
  <c r="I27" i="107"/>
  <c r="J26" i="107"/>
  <c r="Y27" i="107"/>
  <c r="Z26" i="107"/>
  <c r="A28" i="107"/>
  <c r="B27" i="107"/>
  <c r="AE21" i="105"/>
  <c r="AF20" i="105"/>
  <c r="Z20" i="105"/>
  <c r="Y21" i="105"/>
  <c r="S21" i="105"/>
  <c r="T20" i="105"/>
  <c r="A23" i="105"/>
  <c r="B22" i="105"/>
  <c r="M21" i="105"/>
  <c r="N20" i="105"/>
  <c r="G21" i="105"/>
  <c r="H20" i="105"/>
  <c r="A29" i="107" l="1"/>
  <c r="B28" i="107"/>
  <c r="Y28" i="107"/>
  <c r="Z27" i="107"/>
  <c r="I28" i="107"/>
  <c r="J27" i="107"/>
  <c r="Q28" i="107"/>
  <c r="R27" i="107"/>
  <c r="AE22" i="105"/>
  <c r="AF21" i="105"/>
  <c r="Y22" i="105"/>
  <c r="Z21" i="105"/>
  <c r="S22" i="105"/>
  <c r="T21" i="105"/>
  <c r="G22" i="105"/>
  <c r="H21" i="105"/>
  <c r="M22" i="105"/>
  <c r="N21" i="105"/>
  <c r="B23" i="105"/>
  <c r="A24" i="105"/>
  <c r="Q29" i="107" l="1"/>
  <c r="R28" i="107"/>
  <c r="I29" i="107"/>
  <c r="J28" i="107"/>
  <c r="Y29" i="107"/>
  <c r="Z28" i="107"/>
  <c r="B29" i="107"/>
  <c r="A30" i="107"/>
  <c r="AF22" i="105"/>
  <c r="AE23" i="105"/>
  <c r="S23" i="105"/>
  <c r="T22" i="105"/>
  <c r="Y23" i="105"/>
  <c r="Z22" i="105"/>
  <c r="B24" i="105"/>
  <c r="A25" i="105"/>
  <c r="N22" i="105"/>
  <c r="M23" i="105"/>
  <c r="G23" i="105"/>
  <c r="H22" i="105"/>
  <c r="A31" i="107" l="1"/>
  <c r="B30" i="107"/>
  <c r="Z29" i="107"/>
  <c r="Y30" i="107"/>
  <c r="J29" i="107"/>
  <c r="I30" i="107"/>
  <c r="R29" i="107"/>
  <c r="Q30" i="107"/>
  <c r="AF23" i="105"/>
  <c r="AE24" i="105"/>
  <c r="Z23" i="105"/>
  <c r="Y24" i="105"/>
  <c r="T23" i="105"/>
  <c r="S24" i="105"/>
  <c r="H23" i="105"/>
  <c r="G24" i="105"/>
  <c r="N23" i="105"/>
  <c r="M24" i="105"/>
  <c r="B25" i="105"/>
  <c r="A26" i="105"/>
  <c r="Q31" i="107" l="1"/>
  <c r="R30" i="107"/>
  <c r="I31" i="107"/>
  <c r="J30" i="107"/>
  <c r="Y31" i="107"/>
  <c r="Z30" i="107"/>
  <c r="A32" i="107"/>
  <c r="B31" i="107"/>
  <c r="AF24" i="105"/>
  <c r="AE25" i="105"/>
  <c r="T24" i="105"/>
  <c r="S25" i="105"/>
  <c r="Z24" i="105"/>
  <c r="Y25" i="105"/>
  <c r="B26" i="105"/>
  <c r="A27" i="105"/>
  <c r="N24" i="105"/>
  <c r="M25" i="105"/>
  <c r="H24" i="105"/>
  <c r="G25" i="105"/>
  <c r="A33" i="107" l="1"/>
  <c r="B32" i="107"/>
  <c r="Y32" i="107"/>
  <c r="Z31" i="107"/>
  <c r="I32" i="107"/>
  <c r="J31" i="107"/>
  <c r="Q32" i="107"/>
  <c r="R31" i="107"/>
  <c r="AF25" i="105"/>
  <c r="AE26" i="105"/>
  <c r="Z25" i="105"/>
  <c r="Y26" i="105"/>
  <c r="T25" i="105"/>
  <c r="S26" i="105"/>
  <c r="H25" i="105"/>
  <c r="G26" i="105"/>
  <c r="N25" i="105"/>
  <c r="M26" i="105"/>
  <c r="B27" i="105"/>
  <c r="A28" i="105"/>
  <c r="Q33" i="107" l="1"/>
  <c r="R32" i="107"/>
  <c r="I33" i="107"/>
  <c r="J32" i="107"/>
  <c r="Y33" i="107"/>
  <c r="Z32" i="107"/>
  <c r="A34" i="107"/>
  <c r="B33" i="107"/>
  <c r="AF26" i="105"/>
  <c r="AE27" i="105"/>
  <c r="T26" i="105"/>
  <c r="S27" i="105"/>
  <c r="Z26" i="105"/>
  <c r="Y27" i="105"/>
  <c r="B28" i="105"/>
  <c r="A29" i="105"/>
  <c r="N26" i="105"/>
  <c r="M27" i="105"/>
  <c r="H26" i="105"/>
  <c r="G27" i="105"/>
  <c r="B34" i="107" l="1"/>
  <c r="A35" i="107"/>
  <c r="Y34" i="107"/>
  <c r="Z33" i="107"/>
  <c r="I34" i="107"/>
  <c r="J33" i="107"/>
  <c r="Q34" i="107"/>
  <c r="R33" i="107"/>
  <c r="AF27" i="105"/>
  <c r="AE28" i="105"/>
  <c r="Z27" i="105"/>
  <c r="Y28" i="105"/>
  <c r="T27" i="105"/>
  <c r="S28" i="105"/>
  <c r="H27" i="105"/>
  <c r="G28" i="105"/>
  <c r="N27" i="105"/>
  <c r="M28" i="105"/>
  <c r="B29" i="105"/>
  <c r="A30" i="105"/>
  <c r="A36" i="107" l="1"/>
  <c r="B35" i="107"/>
  <c r="R34" i="107"/>
  <c r="Q35" i="107"/>
  <c r="J34" i="107"/>
  <c r="I35" i="107"/>
  <c r="Z34" i="107"/>
  <c r="Y35" i="107"/>
  <c r="AF28" i="105"/>
  <c r="AE29" i="105"/>
  <c r="T28" i="105"/>
  <c r="S29" i="105"/>
  <c r="Z28" i="105"/>
  <c r="Y29" i="105"/>
  <c r="B30" i="105"/>
  <c r="A31" i="105"/>
  <c r="N28" i="105"/>
  <c r="M29" i="105"/>
  <c r="H28" i="105"/>
  <c r="G29" i="105"/>
  <c r="Z35" i="107" l="1"/>
  <c r="Y36" i="107"/>
  <c r="J35" i="107"/>
  <c r="I36" i="107"/>
  <c r="Q36" i="107"/>
  <c r="R35" i="107"/>
  <c r="A37" i="107"/>
  <c r="B36" i="107"/>
  <c r="AF29" i="105"/>
  <c r="AE30" i="105"/>
  <c r="Z29" i="105"/>
  <c r="Y30" i="105"/>
  <c r="T29" i="105"/>
  <c r="S30" i="105"/>
  <c r="H29" i="105"/>
  <c r="G30" i="105"/>
  <c r="N29" i="105"/>
  <c r="M30" i="105"/>
  <c r="B31" i="105"/>
  <c r="A32" i="105"/>
  <c r="I37" i="107" l="1"/>
  <c r="J36" i="107"/>
  <c r="Y37" i="107"/>
  <c r="Z36" i="107"/>
  <c r="A38" i="107"/>
  <c r="B37" i="107"/>
  <c r="Q37" i="107"/>
  <c r="R36" i="107"/>
  <c r="AF30" i="105"/>
  <c r="AE31" i="105"/>
  <c r="T30" i="105"/>
  <c r="S31" i="105"/>
  <c r="Z30" i="105"/>
  <c r="Y31" i="105"/>
  <c r="B32" i="105"/>
  <c r="A33" i="105"/>
  <c r="N30" i="105"/>
  <c r="M31" i="105"/>
  <c r="H30" i="105"/>
  <c r="G31" i="105"/>
  <c r="R37" i="107" l="1"/>
  <c r="Q38" i="107"/>
  <c r="A39" i="107"/>
  <c r="B38" i="107"/>
  <c r="Y38" i="107"/>
  <c r="Z37" i="107"/>
  <c r="I38" i="107"/>
  <c r="J37" i="107"/>
  <c r="AF31" i="105"/>
  <c r="AE32" i="105"/>
  <c r="Z31" i="105"/>
  <c r="Y32" i="105"/>
  <c r="T31" i="105"/>
  <c r="S32" i="105"/>
  <c r="H31" i="105"/>
  <c r="G32" i="105"/>
  <c r="N31" i="105"/>
  <c r="M32" i="105"/>
  <c r="B33" i="105"/>
  <c r="A34" i="105"/>
  <c r="Q39" i="107" l="1"/>
  <c r="R38" i="107"/>
  <c r="I39" i="107"/>
  <c r="J38" i="107"/>
  <c r="Y39" i="107"/>
  <c r="Z38" i="107"/>
  <c r="A40" i="107"/>
  <c r="B39" i="107"/>
  <c r="AF32" i="105"/>
  <c r="AE33" i="105"/>
  <c r="T32" i="105"/>
  <c r="S33" i="105"/>
  <c r="Z32" i="105"/>
  <c r="Y33" i="105"/>
  <c r="B34" i="105"/>
  <c r="A35" i="105"/>
  <c r="N32" i="105"/>
  <c r="M33" i="105"/>
  <c r="H32" i="105"/>
  <c r="G33" i="105"/>
  <c r="A41" i="107" l="1"/>
  <c r="B40" i="107"/>
  <c r="Y40" i="107"/>
  <c r="Z39" i="107"/>
  <c r="I40" i="107"/>
  <c r="J39" i="107"/>
  <c r="Q40" i="107"/>
  <c r="R39" i="107"/>
  <c r="AF33" i="105"/>
  <c r="AE34" i="105"/>
  <c r="Z33" i="105"/>
  <c r="Y34" i="105"/>
  <c r="T33" i="105"/>
  <c r="S34" i="105"/>
  <c r="H33" i="105"/>
  <c r="G34" i="105"/>
  <c r="N33" i="105"/>
  <c r="M34" i="105"/>
  <c r="B35" i="105"/>
  <c r="A36" i="105"/>
  <c r="Q41" i="107" l="1"/>
  <c r="R40" i="107"/>
  <c r="I41" i="107"/>
  <c r="J40" i="107"/>
  <c r="Y41" i="107"/>
  <c r="Z40" i="107"/>
  <c r="A42" i="107"/>
  <c r="B41" i="107"/>
  <c r="AF34" i="105"/>
  <c r="AE35" i="105"/>
  <c r="T34" i="105"/>
  <c r="S35" i="105"/>
  <c r="Z34" i="105"/>
  <c r="Y35" i="105"/>
  <c r="B36" i="105"/>
  <c r="A37" i="105"/>
  <c r="N34" i="105"/>
  <c r="M35" i="105"/>
  <c r="H34" i="105"/>
  <c r="G35" i="105"/>
  <c r="A43" i="107" l="1"/>
  <c r="B42" i="107"/>
  <c r="Y42" i="107"/>
  <c r="Z41" i="107"/>
  <c r="J41" i="107"/>
  <c r="I42" i="107"/>
  <c r="Q42" i="107"/>
  <c r="R41" i="107"/>
  <c r="AF35" i="105"/>
  <c r="AE36" i="105"/>
  <c r="Z35" i="105"/>
  <c r="Y36" i="105"/>
  <c r="T35" i="105"/>
  <c r="S36" i="105"/>
  <c r="H35" i="105"/>
  <c r="G36" i="105"/>
  <c r="N35" i="105"/>
  <c r="M36" i="105"/>
  <c r="B37" i="105"/>
  <c r="A38" i="105"/>
  <c r="I43" i="107" l="1"/>
  <c r="J42" i="107"/>
  <c r="Q43" i="107"/>
  <c r="R42" i="107"/>
  <c r="Y43" i="107"/>
  <c r="Z42" i="107"/>
  <c r="A44" i="107"/>
  <c r="B43" i="107"/>
  <c r="AE37" i="105"/>
  <c r="AF36" i="105"/>
  <c r="T36" i="105"/>
  <c r="S37" i="105"/>
  <c r="Z36" i="105"/>
  <c r="Y37" i="105"/>
  <c r="B38" i="105"/>
  <c r="A39" i="105"/>
  <c r="N36" i="105"/>
  <c r="M37" i="105"/>
  <c r="H36" i="105"/>
  <c r="G37" i="105"/>
  <c r="A45" i="107" l="1"/>
  <c r="B44" i="107"/>
  <c r="Y44" i="107"/>
  <c r="Z43" i="107"/>
  <c r="Q44" i="107"/>
  <c r="R43" i="107"/>
  <c r="I44" i="107"/>
  <c r="J43" i="107"/>
  <c r="AE38" i="105"/>
  <c r="AF37" i="105"/>
  <c r="Z37" i="105"/>
  <c r="Y38" i="105"/>
  <c r="T37" i="105"/>
  <c r="S38" i="105"/>
  <c r="H37" i="105"/>
  <c r="G38" i="105"/>
  <c r="N37" i="105"/>
  <c r="M38" i="105"/>
  <c r="B39" i="105"/>
  <c r="A40" i="105"/>
  <c r="I45" i="107" l="1"/>
  <c r="J44" i="107"/>
  <c r="Q45" i="107"/>
  <c r="R44" i="107"/>
  <c r="Y45" i="107"/>
  <c r="Z44" i="107"/>
  <c r="A46" i="107"/>
  <c r="B45" i="107"/>
  <c r="AE39" i="105"/>
  <c r="AF38" i="105"/>
  <c r="T38" i="105"/>
  <c r="S39" i="105"/>
  <c r="Z38" i="105"/>
  <c r="Y39" i="105"/>
  <c r="B40" i="105"/>
  <c r="A41" i="105"/>
  <c r="N38" i="105"/>
  <c r="M39" i="105"/>
  <c r="H38" i="105"/>
  <c r="G39" i="105"/>
  <c r="A47" i="107" l="1"/>
  <c r="B47" i="107" s="1"/>
  <c r="B46" i="107"/>
  <c r="Y46" i="107"/>
  <c r="Z45" i="107"/>
  <c r="Q46" i="107"/>
  <c r="R45" i="107"/>
  <c r="I46" i="107"/>
  <c r="J45" i="107"/>
  <c r="AE40" i="105"/>
  <c r="AF39" i="105"/>
  <c r="Z39" i="105"/>
  <c r="Y40" i="105"/>
  <c r="T39" i="105"/>
  <c r="S40" i="105"/>
  <c r="H39" i="105"/>
  <c r="G40" i="105"/>
  <c r="N39" i="105"/>
  <c r="M40" i="105"/>
  <c r="B41" i="105"/>
  <c r="A42" i="105"/>
  <c r="I47" i="107" l="1"/>
  <c r="J47" i="107" s="1"/>
  <c r="J46" i="107"/>
  <c r="Q47" i="107"/>
  <c r="R47" i="107" s="1"/>
  <c r="R46" i="107"/>
  <c r="Y47" i="107"/>
  <c r="Z47" i="107" s="1"/>
  <c r="Z46" i="107"/>
  <c r="AF40" i="105"/>
  <c r="AE41" i="105"/>
  <c r="T40" i="105"/>
  <c r="S41" i="105"/>
  <c r="Z40" i="105"/>
  <c r="Y41" i="105"/>
  <c r="B42" i="105"/>
  <c r="A43" i="105"/>
  <c r="N40" i="105"/>
  <c r="M41" i="105"/>
  <c r="H40" i="105"/>
  <c r="G41" i="105"/>
  <c r="AE42" i="105" l="1"/>
  <c r="AF41" i="105"/>
  <c r="Z41" i="105"/>
  <c r="Y42" i="105"/>
  <c r="T41" i="105"/>
  <c r="S42" i="105"/>
  <c r="H41" i="105"/>
  <c r="G42" i="105"/>
  <c r="N41" i="105"/>
  <c r="M42" i="105"/>
  <c r="B43" i="105"/>
  <c r="A44" i="105"/>
  <c r="AE43" i="105" l="1"/>
  <c r="AF42" i="105"/>
  <c r="T42" i="105"/>
  <c r="S43" i="105"/>
  <c r="Z42" i="105"/>
  <c r="Y43" i="105"/>
  <c r="B44" i="105"/>
  <c r="A45" i="105"/>
  <c r="N42" i="105"/>
  <c r="M43" i="105"/>
  <c r="H42" i="105"/>
  <c r="G43" i="105"/>
  <c r="AF43" i="105" l="1"/>
  <c r="AE44" i="105"/>
  <c r="Z43" i="105"/>
  <c r="Y44" i="105"/>
  <c r="T43" i="105"/>
  <c r="S44" i="105"/>
  <c r="H43" i="105"/>
  <c r="G44" i="105"/>
  <c r="N43" i="105"/>
  <c r="M44" i="105"/>
  <c r="B45" i="105"/>
  <c r="A46" i="105"/>
  <c r="AF44" i="105" l="1"/>
  <c r="AE45" i="105"/>
  <c r="T44" i="105"/>
  <c r="S45" i="105"/>
  <c r="Z44" i="105"/>
  <c r="Y45" i="105"/>
  <c r="B46" i="105"/>
  <c r="A47" i="105"/>
  <c r="B47" i="105" s="1"/>
  <c r="N44" i="105"/>
  <c r="M45" i="105"/>
  <c r="H44" i="105"/>
  <c r="G45" i="105"/>
  <c r="AF45" i="105" l="1"/>
  <c r="AE46" i="105"/>
  <c r="Z45" i="105"/>
  <c r="Y46" i="105"/>
  <c r="T45" i="105"/>
  <c r="S46" i="105"/>
  <c r="H45" i="105"/>
  <c r="G46" i="105"/>
  <c r="N45" i="105"/>
  <c r="M46" i="105"/>
  <c r="AF46" i="105" l="1"/>
  <c r="AE47" i="105"/>
  <c r="AF47" i="105" s="1"/>
  <c r="T46" i="105"/>
  <c r="S47" i="105"/>
  <c r="T47" i="105" s="1"/>
  <c r="Z46" i="105"/>
  <c r="Y47" i="105"/>
  <c r="Z47" i="105" s="1"/>
  <c r="N46" i="105"/>
  <c r="M47" i="105"/>
  <c r="N47" i="105" s="1"/>
  <c r="H46" i="105"/>
  <c r="G47" i="105"/>
  <c r="H47" i="105" s="1"/>
  <c r="G56" i="20" l="1"/>
  <c r="F56" i="20"/>
  <c r="D18" i="20" s="1"/>
  <c r="D12" i="1"/>
  <c r="J11" i="155" l="1"/>
  <c r="AL33" i="155" s="1"/>
  <c r="J11" i="154"/>
  <c r="AL33" i="154" s="1"/>
  <c r="A21" i="152"/>
  <c r="G215" i="148"/>
  <c r="E215" i="148"/>
  <c r="G75" i="148"/>
  <c r="E75" i="148"/>
  <c r="F75" i="148"/>
  <c r="J11" i="105"/>
  <c r="AL33" i="105" s="1"/>
  <c r="F10" i="69"/>
  <c r="M10" i="69"/>
  <c r="L10" i="69"/>
  <c r="J10" i="69"/>
  <c r="I10" i="69"/>
  <c r="H10" i="69"/>
  <c r="E10" i="69"/>
  <c r="D10" i="69"/>
  <c r="C10" i="69"/>
  <c r="D34" i="25" s="1"/>
  <c r="B10" i="69"/>
  <c r="D33" i="25" s="1"/>
  <c r="Q12" i="21"/>
  <c r="P12" i="21"/>
  <c r="N12" i="21"/>
  <c r="M12" i="21"/>
  <c r="K12" i="21"/>
  <c r="J12" i="21"/>
  <c r="F12" i="21"/>
  <c r="E12" i="21"/>
  <c r="D12" i="21"/>
  <c r="C12" i="21"/>
  <c r="H30" i="15"/>
  <c r="G30" i="15"/>
  <c r="L30" i="15"/>
  <c r="D30" i="104" s="1"/>
  <c r="J30" i="15"/>
  <c r="D28" i="104" s="1"/>
  <c r="E30" i="15"/>
  <c r="D27" i="104" s="1"/>
  <c r="D30" i="15"/>
  <c r="D26" i="104" s="1"/>
  <c r="C30" i="15"/>
  <c r="D25" i="104" s="1"/>
  <c r="D19" i="20"/>
  <c r="G44" i="20"/>
  <c r="F44" i="20"/>
  <c r="G32" i="20"/>
  <c r="F32" i="20"/>
  <c r="D16" i="20" s="1"/>
  <c r="G216" i="148" l="1"/>
  <c r="E216" i="148"/>
  <c r="G228" i="148"/>
  <c r="E228" i="148"/>
  <c r="F228" i="148"/>
  <c r="F227" i="148"/>
  <c r="G227" i="148"/>
  <c r="E227" i="148"/>
  <c r="G226" i="148"/>
  <c r="E226" i="148"/>
  <c r="F226" i="148"/>
  <c r="J9" i="154"/>
  <c r="AL31" i="154" s="1"/>
  <c r="J9" i="155"/>
  <c r="AL31" i="155" s="1"/>
  <c r="A17" i="152"/>
  <c r="G45" i="20"/>
  <c r="D13" i="20"/>
  <c r="G55" i="148"/>
  <c r="E55" i="148"/>
  <c r="F55" i="148"/>
  <c r="G54" i="148"/>
  <c r="E54" i="148"/>
  <c r="F54" i="148"/>
  <c r="J9" i="105"/>
  <c r="G211" i="148"/>
  <c r="E211" i="148"/>
  <c r="G146" i="148"/>
  <c r="F146" i="148"/>
  <c r="E146" i="148"/>
  <c r="G148" i="148"/>
  <c r="F148" i="148"/>
  <c r="E148" i="148"/>
  <c r="F143" i="148"/>
  <c r="G143" i="148"/>
  <c r="E143" i="148"/>
  <c r="G144" i="148"/>
  <c r="F144" i="148"/>
  <c r="E144" i="148"/>
  <c r="F145" i="148"/>
  <c r="G145" i="148"/>
  <c r="E145" i="148"/>
  <c r="D13" i="16"/>
  <c r="D12" i="16"/>
  <c r="D11" i="16"/>
  <c r="D9" i="16"/>
  <c r="AT30" i="107"/>
  <c r="D10" i="16"/>
  <c r="D17" i="20"/>
  <c r="F45" i="20"/>
  <c r="D15" i="20" s="1"/>
  <c r="J10" i="154" l="1"/>
  <c r="AL32" i="154" s="1"/>
  <c r="J10" i="155"/>
  <c r="AL32" i="155" s="1"/>
  <c r="A19" i="152"/>
  <c r="F14" i="152"/>
  <c r="D14" i="152"/>
  <c r="G208" i="148"/>
  <c r="E208" i="148"/>
  <c r="F223" i="148"/>
  <c r="G223" i="148"/>
  <c r="E223" i="148"/>
  <c r="F225" i="148"/>
  <c r="G225" i="148"/>
  <c r="E225" i="148"/>
  <c r="F222" i="148"/>
  <c r="G222" i="148"/>
  <c r="E222" i="148"/>
  <c r="F221" i="148"/>
  <c r="G221" i="148"/>
  <c r="E221" i="148"/>
  <c r="F224" i="148"/>
  <c r="G224" i="148"/>
  <c r="E224" i="148"/>
  <c r="G212" i="148"/>
  <c r="E212" i="148"/>
  <c r="G210" i="148"/>
  <c r="E210" i="148"/>
  <c r="J10" i="105"/>
  <c r="AL32" i="105" s="1"/>
  <c r="AL31" i="105"/>
  <c r="D12" i="20"/>
  <c r="D14" i="20" l="1"/>
  <c r="E209" i="148" s="1"/>
  <c r="J8" i="155"/>
  <c r="AL30" i="155" s="1"/>
  <c r="J8" i="154"/>
  <c r="AL30" i="154" s="1"/>
  <c r="G207" i="148"/>
  <c r="E207" i="148"/>
  <c r="J8" i="105"/>
  <c r="AL30" i="105" s="1"/>
  <c r="B31" i="86"/>
  <c r="B30" i="86"/>
  <c r="B29" i="86"/>
  <c r="B28" i="86"/>
  <c r="B27" i="86"/>
  <c r="B26" i="86"/>
  <c r="B25" i="86"/>
  <c r="B24" i="86"/>
  <c r="B23" i="86"/>
  <c r="B22" i="86"/>
  <c r="B21" i="86"/>
  <c r="B20" i="86"/>
  <c r="B19" i="86"/>
  <c r="B18" i="86"/>
  <c r="B17" i="86"/>
  <c r="B16" i="86"/>
  <c r="B15" i="86"/>
  <c r="B14" i="86"/>
  <c r="B13" i="86"/>
  <c r="B12" i="86"/>
  <c r="B11" i="86"/>
  <c r="B10" i="86"/>
  <c r="B9" i="86"/>
  <c r="B8" i="86"/>
  <c r="B7" i="86"/>
  <c r="B6" i="86"/>
  <c r="B5" i="86"/>
  <c r="B4" i="86"/>
  <c r="B3" i="86"/>
  <c r="B2" i="86"/>
  <c r="G209" i="148" l="1"/>
  <c r="R20" i="5"/>
  <c r="C23" i="14" l="1"/>
  <c r="D22" i="104" l="1"/>
  <c r="R21" i="5"/>
  <c r="B36" i="153" l="1"/>
  <c r="B36" i="152"/>
  <c r="G140" i="148"/>
  <c r="E140" i="148"/>
  <c r="F140" i="148"/>
  <c r="R17" i="5"/>
  <c r="R29" i="5" l="1"/>
  <c r="R30" i="5"/>
  <c r="R31" i="5"/>
  <c r="R32" i="5"/>
  <c r="R33" i="5"/>
  <c r="R28" i="5"/>
  <c r="R34" i="5" s="1"/>
  <c r="R22" i="5"/>
  <c r="R23" i="5"/>
  <c r="R24" i="5"/>
  <c r="R25" i="5"/>
  <c r="R13" i="5"/>
  <c r="R14" i="5"/>
  <c r="R15" i="5"/>
  <c r="R16" i="5"/>
  <c r="R12" i="5"/>
  <c r="R9" i="5"/>
  <c r="R10" i="5"/>
  <c r="R8" i="5"/>
  <c r="J34" i="5"/>
  <c r="K34" i="5"/>
  <c r="J26" i="5"/>
  <c r="K26" i="5"/>
  <c r="J18" i="5"/>
  <c r="K18" i="5"/>
  <c r="Q34" i="5" l="1"/>
  <c r="M34" i="5"/>
  <c r="I34" i="5"/>
  <c r="H34" i="5"/>
  <c r="G34" i="5"/>
  <c r="Q26" i="5"/>
  <c r="R26" i="5"/>
  <c r="M26" i="5"/>
  <c r="I26" i="5"/>
  <c r="H26" i="5"/>
  <c r="G26" i="5"/>
  <c r="R18" i="5"/>
  <c r="M18" i="5"/>
  <c r="I18" i="5"/>
  <c r="H18" i="5"/>
  <c r="J32" i="71"/>
  <c r="D3" i="125" l="1"/>
  <c r="AO2" i="107"/>
  <c r="D3" i="118"/>
  <c r="D3" i="116"/>
  <c r="D3" i="16"/>
  <c r="D3" i="127"/>
  <c r="D3" i="114"/>
  <c r="E12" i="122"/>
  <c r="AG2" i="105"/>
  <c r="A15" i="148"/>
  <c r="I1" i="152" s="1"/>
  <c r="B3" i="14"/>
  <c r="D23" i="14" s="1"/>
  <c r="D3" i="112"/>
  <c r="M24" i="112" s="1"/>
  <c r="N24" i="112" s="1"/>
  <c r="S2" i="107"/>
  <c r="AZ7" i="107" s="1"/>
  <c r="O2" i="105"/>
  <c r="AR7" i="105" s="1"/>
  <c r="D3" i="20"/>
  <c r="A13" i="148"/>
  <c r="I135" i="148" l="1"/>
  <c r="DL2" i="148" s="1"/>
  <c r="I76" i="148"/>
  <c r="BE2" i="148" s="1"/>
  <c r="M18" i="20"/>
  <c r="N18" i="20" s="1"/>
  <c r="M12" i="20"/>
  <c r="N12" i="20" s="1"/>
  <c r="K12" i="20"/>
  <c r="I227" i="148"/>
  <c r="GZ2" i="148" s="1"/>
  <c r="I226" i="148"/>
  <c r="GY2" i="148" s="1"/>
  <c r="I228" i="148"/>
  <c r="HA2" i="148" s="1"/>
  <c r="I133" i="148"/>
  <c r="DJ2" i="148" s="1"/>
  <c r="I134" i="148"/>
  <c r="DK2" i="148" s="1"/>
  <c r="I250" i="148"/>
  <c r="HW2" i="148" s="1"/>
  <c r="I242" i="148"/>
  <c r="HO2" i="148" s="1"/>
  <c r="I240" i="148"/>
  <c r="HM2" i="148" s="1"/>
  <c r="I241" i="148"/>
  <c r="HN2" i="148" s="1"/>
  <c r="I239" i="148"/>
  <c r="HL2" i="148" s="1"/>
  <c r="AZ13" i="107"/>
  <c r="AT41" i="107" s="1"/>
  <c r="K19" i="112"/>
  <c r="AZ12" i="107"/>
  <c r="AT39" i="107" s="1"/>
  <c r="AZ14" i="107"/>
  <c r="I139" i="148"/>
  <c r="DP2" i="148" s="1"/>
  <c r="BB12" i="107"/>
  <c r="AT40" i="107" s="1"/>
  <c r="M22" i="112"/>
  <c r="N22" i="112" s="1"/>
  <c r="AR4" i="105"/>
  <c r="AL22" i="105" s="1"/>
  <c r="I162" i="148"/>
  <c r="EM2" i="148" s="1"/>
  <c r="I73" i="148"/>
  <c r="BB2" i="148" s="1"/>
  <c r="I168" i="148"/>
  <c r="ES2" i="148" s="1"/>
  <c r="I171" i="148"/>
  <c r="EV2" i="148" s="1"/>
  <c r="I167" i="148"/>
  <c r="ER2" i="148" s="1"/>
  <c r="I201" i="148"/>
  <c r="FZ2" i="148" s="1"/>
  <c r="I125" i="148"/>
  <c r="DB2" i="148" s="1"/>
  <c r="AT14" i="105"/>
  <c r="AL38" i="105" s="1"/>
  <c r="AR3" i="105"/>
  <c r="BB4" i="107"/>
  <c r="BC4" i="107" s="1"/>
  <c r="AZ4" i="107"/>
  <c r="AT18" i="107" s="1"/>
  <c r="M19" i="112"/>
  <c r="N19" i="112" s="1"/>
  <c r="I170" i="148"/>
  <c r="EU2" i="148" s="1"/>
  <c r="I120" i="148"/>
  <c r="CW2" i="148" s="1"/>
  <c r="I234" i="148"/>
  <c r="HG2" i="148" s="1"/>
  <c r="I172" i="148"/>
  <c r="EW2" i="148" s="1"/>
  <c r="I35" i="148"/>
  <c r="P2" i="148" s="1"/>
  <c r="AZ2" i="107"/>
  <c r="S12" i="107"/>
  <c r="G21" i="148"/>
  <c r="F21" i="148"/>
  <c r="K15" i="20"/>
  <c r="K18" i="20"/>
  <c r="E18" i="20" s="1"/>
  <c r="M15" i="20"/>
  <c r="N15" i="20" s="1"/>
  <c r="AC16" i="122"/>
  <c r="E21" i="148"/>
  <c r="I254" i="148"/>
  <c r="I245" i="148"/>
  <c r="HR2" i="148" s="1"/>
  <c r="I232" i="148"/>
  <c r="HE2" i="148" s="1"/>
  <c r="I221" i="148"/>
  <c r="GT2" i="148" s="1"/>
  <c r="I189" i="148"/>
  <c r="FN2" i="148" s="1"/>
  <c r="I181" i="148"/>
  <c r="FF2" i="148" s="1"/>
  <c r="I173" i="148"/>
  <c r="EX2" i="148" s="1"/>
  <c r="I149" i="148"/>
  <c r="DZ2" i="148" s="1"/>
  <c r="I141" i="148"/>
  <c r="DR2" i="148" s="1"/>
  <c r="I126" i="148"/>
  <c r="DC2" i="148" s="1"/>
  <c r="I112" i="148"/>
  <c r="CO2" i="148" s="1"/>
  <c r="I104" i="148"/>
  <c r="CG2" i="148" s="1"/>
  <c r="I96" i="148"/>
  <c r="BY2" i="148" s="1"/>
  <c r="I84" i="148"/>
  <c r="BM2" i="148" s="1"/>
  <c r="I253" i="148"/>
  <c r="HZ2" i="148" s="1"/>
  <c r="I233" i="148"/>
  <c r="HF2" i="148" s="1"/>
  <c r="I206" i="148"/>
  <c r="GE2" i="148" s="1"/>
  <c r="I186" i="148"/>
  <c r="FK2" i="148" s="1"/>
  <c r="I150" i="148"/>
  <c r="EA2" i="148" s="1"/>
  <c r="I119" i="148"/>
  <c r="CV2" i="148" s="1"/>
  <c r="I103" i="148"/>
  <c r="CF2" i="148" s="1"/>
  <c r="I83" i="148"/>
  <c r="BL2" i="148" s="1"/>
  <c r="I67" i="148"/>
  <c r="AV2" i="148" s="1"/>
  <c r="I57" i="148"/>
  <c r="AL2" i="148" s="1"/>
  <c r="I49" i="148"/>
  <c r="AD2" i="148" s="1"/>
  <c r="I39" i="148"/>
  <c r="T2" i="148" s="1"/>
  <c r="I25" i="148"/>
  <c r="F2" i="148" s="1"/>
  <c r="I251" i="148"/>
  <c r="HX2" i="148" s="1"/>
  <c r="I216" i="148"/>
  <c r="GO2" i="148" s="1"/>
  <c r="I192" i="148"/>
  <c r="FQ2" i="148" s="1"/>
  <c r="I136" i="148"/>
  <c r="DM2" i="148" s="1"/>
  <c r="I85" i="148"/>
  <c r="BN2" i="148" s="1"/>
  <c r="I64" i="148"/>
  <c r="AS2" i="148" s="1"/>
  <c r="I44" i="148"/>
  <c r="Y2" i="148" s="1"/>
  <c r="I148" i="148"/>
  <c r="DY2" i="148" s="1"/>
  <c r="I113" i="148"/>
  <c r="CP2" i="148" s="1"/>
  <c r="I66" i="148"/>
  <c r="AU2" i="148" s="1"/>
  <c r="I46" i="148"/>
  <c r="AA2" i="148" s="1"/>
  <c r="I236" i="148"/>
  <c r="HI2" i="148" s="1"/>
  <c r="I183" i="148"/>
  <c r="FH2" i="148" s="1"/>
  <c r="I153" i="148"/>
  <c r="ED2" i="148" s="1"/>
  <c r="I128" i="148"/>
  <c r="DE2" i="148" s="1"/>
  <c r="I106" i="148"/>
  <c r="CI2" i="148" s="1"/>
  <c r="I86" i="148"/>
  <c r="BO2" i="148" s="1"/>
  <c r="I237" i="148"/>
  <c r="HJ2" i="148" s="1"/>
  <c r="I190" i="148"/>
  <c r="FO2" i="148" s="1"/>
  <c r="I123" i="148"/>
  <c r="CZ2" i="148" s="1"/>
  <c r="I87" i="148"/>
  <c r="BP2" i="148" s="1"/>
  <c r="I59" i="148"/>
  <c r="AN2" i="148" s="1"/>
  <c r="I41" i="148"/>
  <c r="V2" i="148" s="1"/>
  <c r="I24" i="148"/>
  <c r="E2" i="148" s="1"/>
  <c r="I196" i="148"/>
  <c r="FU2" i="148" s="1"/>
  <c r="I101" i="148"/>
  <c r="CD2" i="148" s="1"/>
  <c r="I52" i="148"/>
  <c r="AG2" i="148" s="1"/>
  <c r="I156" i="148"/>
  <c r="EG2" i="148" s="1"/>
  <c r="I70" i="148"/>
  <c r="AY2" i="148" s="1"/>
  <c r="I34" i="148"/>
  <c r="O2" i="148" s="1"/>
  <c r="I249" i="148"/>
  <c r="HV2" i="148" s="1"/>
  <c r="I238" i="148"/>
  <c r="HK2" i="148" s="1"/>
  <c r="I225" i="148"/>
  <c r="GX2" i="148" s="1"/>
  <c r="I205" i="148"/>
  <c r="GD2" i="148" s="1"/>
  <c r="I193" i="148"/>
  <c r="FR2" i="148" s="1"/>
  <c r="I185" i="148"/>
  <c r="FJ2" i="148" s="1"/>
  <c r="I177" i="148"/>
  <c r="FB2" i="148" s="1"/>
  <c r="I155" i="148"/>
  <c r="EF2" i="148" s="1"/>
  <c r="I145" i="148"/>
  <c r="DV2" i="148" s="1"/>
  <c r="I130" i="148"/>
  <c r="DG2" i="148" s="1"/>
  <c r="I122" i="148"/>
  <c r="CY2" i="148" s="1"/>
  <c r="I108" i="148"/>
  <c r="CK2" i="148" s="1"/>
  <c r="I100" i="148"/>
  <c r="CC2" i="148" s="1"/>
  <c r="I92" i="148"/>
  <c r="BU2" i="148" s="1"/>
  <c r="I80" i="148"/>
  <c r="BI2" i="148" s="1"/>
  <c r="I244" i="148"/>
  <c r="HQ2" i="148" s="1"/>
  <c r="I222" i="148"/>
  <c r="GU2" i="148" s="1"/>
  <c r="I194" i="148"/>
  <c r="FS2" i="148" s="1"/>
  <c r="I178" i="148"/>
  <c r="FC2" i="148" s="1"/>
  <c r="I142" i="148"/>
  <c r="DS2" i="148" s="1"/>
  <c r="I111" i="148"/>
  <c r="CN2" i="148" s="1"/>
  <c r="I91" i="148"/>
  <c r="BT2" i="148" s="1"/>
  <c r="I75" i="148"/>
  <c r="BD2" i="148" s="1"/>
  <c r="I61" i="148"/>
  <c r="AP2" i="148" s="1"/>
  <c r="I43" i="148"/>
  <c r="X2" i="148" s="1"/>
  <c r="I200" i="148"/>
  <c r="FY2" i="148" s="1"/>
  <c r="I109" i="148"/>
  <c r="CL2" i="148" s="1"/>
  <c r="I56" i="148"/>
  <c r="AK2" i="148" s="1"/>
  <c r="I180" i="148"/>
  <c r="FE2" i="148" s="1"/>
  <c r="I81" i="148"/>
  <c r="BJ2" i="148" s="1"/>
  <c r="I38" i="148"/>
  <c r="S2" i="148" s="1"/>
  <c r="I223" i="148"/>
  <c r="GV2" i="148" s="1"/>
  <c r="I175" i="148"/>
  <c r="EZ2" i="148" s="1"/>
  <c r="I114" i="148"/>
  <c r="CQ2" i="148" s="1"/>
  <c r="I78" i="148"/>
  <c r="BG2" i="148" s="1"/>
  <c r="I174" i="148"/>
  <c r="EY2" i="148" s="1"/>
  <c r="I71" i="148"/>
  <c r="AZ2" i="148" s="1"/>
  <c r="I29" i="148"/>
  <c r="J2" i="148" s="1"/>
  <c r="I144" i="148"/>
  <c r="DU2" i="148" s="1"/>
  <c r="I54" i="148"/>
  <c r="AI2" i="148" s="1"/>
  <c r="I252" i="148"/>
  <c r="HY2" i="148" s="1"/>
  <c r="I195" i="148"/>
  <c r="FT2" i="148" s="1"/>
  <c r="I147" i="148"/>
  <c r="DX2" i="148" s="1"/>
  <c r="I102" i="148"/>
  <c r="CE2" i="148" s="1"/>
  <c r="I229" i="148"/>
  <c r="HB2" i="148" s="1"/>
  <c r="I115" i="148"/>
  <c r="CR2" i="148" s="1"/>
  <c r="I55" i="148"/>
  <c r="AJ2" i="148" s="1"/>
  <c r="I246" i="148"/>
  <c r="HS2" i="148" s="1"/>
  <c r="I77" i="148"/>
  <c r="BF2" i="148" s="1"/>
  <c r="I140" i="148"/>
  <c r="DQ2" i="148" s="1"/>
  <c r="I21" i="148"/>
  <c r="B2" i="148" s="1"/>
  <c r="E198" i="148"/>
  <c r="I198" i="148" s="1"/>
  <c r="FW2" i="148" s="1"/>
  <c r="I53" i="148"/>
  <c r="AH2" i="148" s="1"/>
  <c r="I31" i="148"/>
  <c r="L2" i="148" s="1"/>
  <c r="I176" i="148"/>
  <c r="FA2" i="148" s="1"/>
  <c r="I72" i="148"/>
  <c r="BA2" i="148" s="1"/>
  <c r="I28" i="148"/>
  <c r="I2" i="148" s="1"/>
  <c r="I129" i="148"/>
  <c r="DF2" i="148" s="1"/>
  <c r="I58" i="148"/>
  <c r="AM2" i="148" s="1"/>
  <c r="I247" i="148"/>
  <c r="HT2" i="148" s="1"/>
  <c r="I191" i="148"/>
  <c r="FP2" i="148" s="1"/>
  <c r="I143" i="148"/>
  <c r="DT2" i="148" s="1"/>
  <c r="I98" i="148"/>
  <c r="CA2" i="148" s="1"/>
  <c r="I218" i="148"/>
  <c r="GQ2" i="148" s="1"/>
  <c r="I107" i="148"/>
  <c r="CJ2" i="148" s="1"/>
  <c r="I51" i="148"/>
  <c r="AF2" i="148" s="1"/>
  <c r="I224" i="148"/>
  <c r="GW2" i="148" s="1"/>
  <c r="I68" i="148"/>
  <c r="AW2" i="148" s="1"/>
  <c r="I121" i="148"/>
  <c r="CX2" i="148" s="1"/>
  <c r="I230" i="148"/>
  <c r="HC2" i="148" s="1"/>
  <c r="I179" i="148"/>
  <c r="FD2" i="148" s="1"/>
  <c r="I124" i="148"/>
  <c r="DA2" i="148" s="1"/>
  <c r="I82" i="148"/>
  <c r="BK2" i="148" s="1"/>
  <c r="I182" i="148"/>
  <c r="FG2" i="148" s="1"/>
  <c r="I79" i="148"/>
  <c r="BH2" i="148" s="1"/>
  <c r="I33" i="148"/>
  <c r="N2" i="148" s="1"/>
  <c r="I184" i="148"/>
  <c r="FI2" i="148" s="1"/>
  <c r="I32" i="148"/>
  <c r="M2" i="148" s="1"/>
  <c r="I62" i="148"/>
  <c r="AQ2" i="148" s="1"/>
  <c r="I22" i="148"/>
  <c r="C2" i="148" s="1"/>
  <c r="E199" i="148"/>
  <c r="I199" i="148" s="1"/>
  <c r="FX2" i="148" s="1"/>
  <c r="I217" i="148"/>
  <c r="GP2" i="148" s="1"/>
  <c r="I110" i="148"/>
  <c r="CM2" i="148" s="1"/>
  <c r="I146" i="148"/>
  <c r="DW2" i="148" s="1"/>
  <c r="I188" i="148"/>
  <c r="FM2" i="148" s="1"/>
  <c r="I132" i="148"/>
  <c r="DI2" i="148" s="1"/>
  <c r="I45" i="148"/>
  <c r="Z2" i="148" s="1"/>
  <c r="I23" i="148"/>
  <c r="D2" i="148" s="1"/>
  <c r="I94" i="148"/>
  <c r="BW2" i="148" s="1"/>
  <c r="I187" i="148"/>
  <c r="FL2" i="148" s="1"/>
  <c r="I99" i="148"/>
  <c r="CB2" i="148" s="1"/>
  <c r="I157" i="148"/>
  <c r="EH2" i="148" s="1"/>
  <c r="I248" i="148"/>
  <c r="HU2" i="148" s="1"/>
  <c r="I65" i="148"/>
  <c r="AT2" i="148" s="1"/>
  <c r="I117" i="148"/>
  <c r="CT2" i="148" s="1"/>
  <c r="I42" i="148"/>
  <c r="W2" i="148" s="1"/>
  <c r="I243" i="148"/>
  <c r="HP2" i="148" s="1"/>
  <c r="I60" i="148"/>
  <c r="AO2" i="148" s="1"/>
  <c r="E197" i="148"/>
  <c r="I197" i="148" s="1"/>
  <c r="FV2" i="148" s="1"/>
  <c r="I204" i="148"/>
  <c r="GC2" i="148" s="1"/>
  <c r="I105" i="148"/>
  <c r="CH2" i="148" s="1"/>
  <c r="I207" i="148"/>
  <c r="GF2" i="148" s="1"/>
  <c r="I210" i="148"/>
  <c r="GI2" i="148" s="1"/>
  <c r="I208" i="148"/>
  <c r="GG2" i="148" s="1"/>
  <c r="I211" i="148"/>
  <c r="GJ2" i="148" s="1"/>
  <c r="I212" i="148"/>
  <c r="GK2" i="148" s="1"/>
  <c r="I215" i="148"/>
  <c r="GN2" i="148" s="1"/>
  <c r="K23" i="112"/>
  <c r="K24" i="112"/>
  <c r="E24" i="112" s="1"/>
  <c r="I213" i="148"/>
  <c r="GL2" i="148" s="1"/>
  <c r="I214" i="148"/>
  <c r="GM2" i="148" s="1"/>
  <c r="I90" i="148"/>
  <c r="BS2" i="148" s="1"/>
  <c r="I127" i="148"/>
  <c r="DD2" i="148" s="1"/>
  <c r="I159" i="148"/>
  <c r="EJ2" i="148" s="1"/>
  <c r="I219" i="148"/>
  <c r="GR2" i="148" s="1"/>
  <c r="I220" i="148"/>
  <c r="GS2" i="148" s="1"/>
  <c r="I202" i="148"/>
  <c r="GA2" i="148" s="1"/>
  <c r="I93" i="148"/>
  <c r="BV2" i="148" s="1"/>
  <c r="I95" i="148"/>
  <c r="BX2" i="148" s="1"/>
  <c r="I74" i="148"/>
  <c r="BC2" i="148" s="1"/>
  <c r="I131" i="148"/>
  <c r="DH2" i="148" s="1"/>
  <c r="I89" i="148"/>
  <c r="BR2" i="148" s="1"/>
  <c r="I88" i="148"/>
  <c r="BQ2" i="148" s="1"/>
  <c r="I209" i="148"/>
  <c r="GH2" i="148" s="1"/>
  <c r="AT3" i="105"/>
  <c r="AT4" i="105"/>
  <c r="AR14" i="105"/>
  <c r="O11" i="105" s="1"/>
  <c r="AR2" i="105"/>
  <c r="U10" i="105" s="1"/>
  <c r="BB3" i="107"/>
  <c r="AZ3" i="107"/>
  <c r="BB14" i="107"/>
  <c r="K22" i="112"/>
  <c r="M23" i="112"/>
  <c r="N23" i="112" s="1"/>
  <c r="I152" i="148"/>
  <c r="EC2" i="148" s="1"/>
  <c r="I163" i="148"/>
  <c r="EN2" i="148" s="1"/>
  <c r="I47" i="148"/>
  <c r="AB2" i="148" s="1"/>
  <c r="I151" i="148"/>
  <c r="EB2" i="148" s="1"/>
  <c r="I154" i="148"/>
  <c r="EE2" i="148" s="1"/>
  <c r="I169" i="148"/>
  <c r="ET2" i="148" s="1"/>
  <c r="I166" i="148"/>
  <c r="EQ2" i="148" s="1"/>
  <c r="I118" i="148"/>
  <c r="CU2" i="148" s="1"/>
  <c r="I203" i="148"/>
  <c r="GB2" i="148" s="1"/>
  <c r="I116" i="148"/>
  <c r="CS2" i="148" s="1"/>
  <c r="I48" i="148"/>
  <c r="AC2" i="148" s="1"/>
  <c r="I235" i="148"/>
  <c r="HH2" i="148" s="1"/>
  <c r="I164" i="148"/>
  <c r="EO2" i="148" s="1"/>
  <c r="I27" i="148"/>
  <c r="H2" i="148" s="1"/>
  <c r="I69" i="148"/>
  <c r="AX2" i="148" s="1"/>
  <c r="I37" i="148"/>
  <c r="R2" i="148" s="1"/>
  <c r="I161" i="148"/>
  <c r="EL2" i="148" s="1"/>
  <c r="I231" i="148"/>
  <c r="HD2" i="148" s="1"/>
  <c r="I50" i="148"/>
  <c r="AE2" i="148" s="1"/>
  <c r="I63" i="148"/>
  <c r="AR2" i="148" s="1"/>
  <c r="I26" i="148"/>
  <c r="G2" i="148" s="1"/>
  <c r="I97" i="148"/>
  <c r="BZ2" i="148" s="1"/>
  <c r="I158" i="148"/>
  <c r="EI2" i="148" s="1"/>
  <c r="I160" i="148"/>
  <c r="EK2" i="148" s="1"/>
  <c r="I30" i="148"/>
  <c r="K2" i="148" s="1"/>
  <c r="I40" i="148"/>
  <c r="U2" i="148" s="1"/>
  <c r="I165" i="148"/>
  <c r="EP2" i="148" s="1"/>
  <c r="I137" i="148"/>
  <c r="DN2" i="148" s="1"/>
  <c r="I36" i="148"/>
  <c r="Q2" i="148" s="1"/>
  <c r="I138" i="148"/>
  <c r="DO2" i="148" s="1"/>
  <c r="AT19" i="107" l="1"/>
  <c r="AT26" i="107"/>
  <c r="AT23" i="107"/>
  <c r="E22" i="112"/>
  <c r="AL19" i="105"/>
  <c r="E12" i="20"/>
  <c r="AT6" i="105"/>
  <c r="AU6" i="105" s="1"/>
  <c r="AL35" i="105"/>
  <c r="AR6" i="105"/>
  <c r="O8" i="105" s="1"/>
  <c r="AC18" i="122"/>
  <c r="K10" i="122"/>
  <c r="F10" i="122"/>
  <c r="AT20" i="107"/>
  <c r="AT17" i="107"/>
  <c r="AT37" i="107"/>
  <c r="S13" i="107"/>
  <c r="AC20" i="122"/>
  <c r="AL20" i="105"/>
  <c r="AC19" i="122"/>
  <c r="BC12" i="107"/>
  <c r="S11" i="107" s="1"/>
  <c r="AL21" i="105"/>
  <c r="S4" i="156"/>
  <c r="AO4" i="156"/>
  <c r="AG4" i="155"/>
  <c r="O4" i="154"/>
  <c r="O4" i="155"/>
  <c r="AG4" i="154"/>
  <c r="E19" i="112"/>
  <c r="O10" i="122"/>
  <c r="P10" i="122"/>
  <c r="AL18" i="105"/>
  <c r="AL17" i="105"/>
  <c r="AT25" i="107"/>
  <c r="P20" i="122"/>
  <c r="E37" i="122"/>
  <c r="E39" i="122"/>
  <c r="E30" i="122"/>
  <c r="V14" i="122"/>
  <c r="M24" i="122"/>
  <c r="N12" i="122"/>
  <c r="J26" i="122"/>
  <c r="L25" i="122"/>
  <c r="J25" i="122"/>
  <c r="P21" i="122"/>
  <c r="E24" i="122"/>
  <c r="E18" i="122"/>
  <c r="E33" i="122"/>
  <c r="G42" i="122"/>
  <c r="G21" i="122"/>
  <c r="K21" i="122"/>
  <c r="E19" i="122"/>
  <c r="K20" i="122"/>
  <c r="G36" i="122"/>
  <c r="U26" i="122"/>
  <c r="Q32" i="122"/>
  <c r="F7" i="122"/>
  <c r="F6" i="122"/>
  <c r="U24" i="122"/>
  <c r="E32" i="122"/>
  <c r="F5" i="122"/>
  <c r="E31" i="122"/>
  <c r="L27" i="122"/>
  <c r="M19" i="122"/>
  <c r="K18" i="122"/>
  <c r="G20" i="122"/>
  <c r="K36" i="122"/>
  <c r="E29" i="122"/>
  <c r="T19" i="122"/>
  <c r="U25" i="122"/>
  <c r="N25" i="122"/>
  <c r="E27" i="122"/>
  <c r="E25" i="122"/>
  <c r="AT24" i="107"/>
  <c r="AU14" i="105"/>
  <c r="D7" i="114"/>
  <c r="E38" i="122"/>
  <c r="N10" i="122"/>
  <c r="AC15" i="122"/>
  <c r="L10" i="122"/>
  <c r="AC10" i="122"/>
  <c r="U10" i="122"/>
  <c r="D7" i="116"/>
  <c r="D7" i="125"/>
  <c r="D8" i="114"/>
  <c r="D8" i="116"/>
  <c r="D8" i="125"/>
  <c r="D10" i="114"/>
  <c r="D10" i="125"/>
  <c r="D10" i="116"/>
  <c r="D6" i="116"/>
  <c r="D4" i="104"/>
  <c r="D4" i="1"/>
  <c r="D6" i="125"/>
  <c r="F4" i="122"/>
  <c r="D4" i="117"/>
  <c r="D6" i="114"/>
  <c r="M10" i="122"/>
  <c r="AC17" i="122"/>
  <c r="BC14" i="107"/>
  <c r="AT38" i="107"/>
  <c r="AL36" i="105"/>
  <c r="O9" i="105"/>
  <c r="AU3" i="105"/>
  <c r="E15" i="20"/>
  <c r="D12" i="116"/>
  <c r="D12" i="125"/>
  <c r="D12" i="114"/>
  <c r="U9" i="122"/>
  <c r="E14" i="122"/>
  <c r="A9" i="148"/>
  <c r="G10" i="122"/>
  <c r="AC11" i="122"/>
  <c r="BC3" i="107"/>
  <c r="AT36" i="107"/>
  <c r="AL37" i="105"/>
  <c r="D9" i="125"/>
  <c r="D9" i="114"/>
  <c r="D9" i="116"/>
  <c r="I10" i="122"/>
  <c r="AC13" i="122"/>
  <c r="D4" i="114"/>
  <c r="D4" i="116"/>
  <c r="D4" i="125"/>
  <c r="F3" i="122"/>
  <c r="D5" i="116"/>
  <c r="D5" i="125"/>
  <c r="D3" i="117"/>
  <c r="D3" i="1"/>
  <c r="D3" i="104"/>
  <c r="D5" i="114"/>
  <c r="E10" i="122"/>
  <c r="AC9" i="122"/>
  <c r="E15" i="122"/>
  <c r="O23" i="15"/>
  <c r="M4" i="69"/>
  <c r="J5" i="113"/>
  <c r="Q23" i="15"/>
  <c r="O4" i="105"/>
  <c r="D4" i="20"/>
  <c r="D4" i="118"/>
  <c r="AO4" i="107"/>
  <c r="S4" i="107"/>
  <c r="Q4" i="21"/>
  <c r="D4" i="127"/>
  <c r="B5" i="14"/>
  <c r="L4" i="69"/>
  <c r="O4" i="21"/>
  <c r="D4" i="16"/>
  <c r="K5" i="113"/>
  <c r="K4" i="69"/>
  <c r="P4" i="21"/>
  <c r="D4" i="112"/>
  <c r="I5" i="113"/>
  <c r="AG4" i="105"/>
  <c r="P23" i="15"/>
  <c r="D4" i="82"/>
  <c r="D5" i="104"/>
  <c r="AC12" i="122"/>
  <c r="H10" i="122"/>
  <c r="AC14" i="122"/>
  <c r="J10" i="122"/>
  <c r="S9" i="107"/>
  <c r="AT35" i="107"/>
  <c r="T9" i="105"/>
  <c r="U9" i="105"/>
  <c r="T7" i="105"/>
  <c r="AL28" i="105"/>
  <c r="AL23" i="105"/>
  <c r="AL25" i="105"/>
  <c r="AL26" i="105"/>
  <c r="AL27" i="105"/>
  <c r="AU4" i="105"/>
  <c r="AL24" i="105"/>
  <c r="E23" i="112"/>
  <c r="S3" i="156" l="1"/>
  <c r="AO3" i="156"/>
  <c r="O3" i="155"/>
  <c r="AG3" i="154"/>
  <c r="AG3" i="155"/>
  <c r="O3" i="154"/>
  <c r="AG3" i="105"/>
  <c r="J4" i="113"/>
  <c r="D11" i="114"/>
  <c r="AO3" i="107"/>
  <c r="P22" i="15"/>
  <c r="K4" i="113"/>
  <c r="M3" i="69"/>
  <c r="D5" i="20"/>
  <c r="D5" i="118"/>
  <c r="I4" i="113"/>
  <c r="D5" i="112"/>
  <c r="D11" i="116"/>
  <c r="P3" i="21"/>
  <c r="D11" i="125"/>
  <c r="L3" i="69"/>
  <c r="K3" i="69"/>
  <c r="Q22" i="15"/>
  <c r="O3" i="105"/>
  <c r="B4" i="14"/>
  <c r="O3" i="21"/>
  <c r="Q3" i="21"/>
  <c r="D5" i="127"/>
  <c r="S3" i="107"/>
  <c r="D3" i="82"/>
  <c r="D5" i="16"/>
  <c r="O22" i="1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東京都</author>
  </authors>
  <commentList>
    <comment ref="E7" authorId="0" shapeId="0" xr:uid="{00000000-0006-0000-0400-000001000000}">
      <text>
        <r>
          <rPr>
            <sz val="10"/>
            <color indexed="81"/>
            <rFont val="ＭＳ Ｐゴシック"/>
            <family val="3"/>
            <charset val="128"/>
          </rPr>
          <t>コース分類の記入に際しては、以下を参考にしてください。
情報通信関連コース：IT関連分野への就職を目指す科目
就職促進コース(福祉・医療系)：福祉・医療分野への就職を目指す科目
就職促進コース(総務・経理系)：事務分野への就職を目指す科目
就職促進コース(サービス系)：サービス分野への就職を目指す科目
就職促進コース(その他)：その他分野への就職を目指す科目
上記以外：上記のいずれにも属さない科目</t>
        </r>
      </text>
    </comment>
    <comment ref="M7" authorId="0" shapeId="0" xr:uid="{00000000-0006-0000-0400-000002000000}">
      <text>
        <r>
          <rPr>
            <sz val="9"/>
            <color indexed="81"/>
            <rFont val="ＭＳ Ｐゴシック"/>
            <family val="3"/>
            <charset val="128"/>
          </rPr>
          <t xml:space="preserve">「就職者」とは、一週間の所定労働時間が２０時間以上であり、且つ「雇用期間の定め無し」又は「４箇月以上」の雇用期間により雇い入れられた者及び自営を開始した者の事をいいます。
</t>
        </r>
        <r>
          <rPr>
            <u/>
            <sz val="9"/>
            <color indexed="81"/>
            <rFont val="ＭＳ Ｐゴシック"/>
            <family val="3"/>
            <charset val="128"/>
          </rPr>
          <t>※「就職のための中退者」における就職についても同様です。</t>
        </r>
      </text>
    </comment>
    <comment ref="R7" authorId="0" shapeId="0" xr:uid="{00000000-0006-0000-0400-000003000000}">
      <text>
        <r>
          <rPr>
            <sz val="10"/>
            <color indexed="81"/>
            <rFont val="ＭＳ Ｐゴシック"/>
            <family val="3"/>
            <charset val="128"/>
          </rPr>
          <t>以下の就職率算定式（※）に基づく就職実績（率）となります。
（※）(訓練修了3箇月後の就職者数＋就職のための中退者)/(訓練修了者＋就職のための中退者)×100</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TAIMS</author>
  </authors>
  <commentList>
    <comment ref="C18" authorId="0" shapeId="0" xr:uid="{00000000-0006-0000-1500-000001000000}">
      <text>
        <r>
          <rPr>
            <b/>
            <sz val="11"/>
            <color indexed="81"/>
            <rFont val="ＭＳ Ｐゴシック"/>
            <family val="3"/>
            <charset val="128"/>
          </rPr>
          <t xml:space="preserve">カリキュラム詳細に合わせて記入。
科目名に通し番号を付加すること。
</t>
        </r>
        <r>
          <rPr>
            <sz val="11"/>
            <color indexed="81"/>
            <rFont val="ＭＳ Ｐゴシック"/>
            <family val="3"/>
            <charset val="128"/>
          </rPr>
          <t>例：（学）基礎講座①、（学）基礎講座②・・・</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TAIMS</author>
  </authors>
  <commentList>
    <comment ref="C18" authorId="0" shapeId="0" xr:uid="{00000000-0006-0000-1600-000001000000}">
      <text>
        <r>
          <rPr>
            <b/>
            <sz val="11"/>
            <color indexed="81"/>
            <rFont val="ＭＳ Ｐゴシック"/>
            <family val="3"/>
            <charset val="128"/>
          </rPr>
          <t xml:space="preserve">カリキュラム詳細に合わせて記入。
科目名に通し番号を付加すること。
</t>
        </r>
        <r>
          <rPr>
            <sz val="11"/>
            <color indexed="81"/>
            <rFont val="ＭＳ Ｐゴシック"/>
            <family val="3"/>
            <charset val="128"/>
          </rPr>
          <t>例：（学）基礎講座①、（学）基礎講座②・・・</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TAIMS</author>
  </authors>
  <commentList>
    <comment ref="C18" authorId="0" shapeId="0" xr:uid="{00000000-0006-0000-1700-000001000000}">
      <text>
        <r>
          <rPr>
            <b/>
            <sz val="11"/>
            <color indexed="81"/>
            <rFont val="ＭＳ Ｐゴシック"/>
            <family val="3"/>
            <charset val="128"/>
          </rPr>
          <t xml:space="preserve">カリキュラム詳細に合わせて記入。
科目名に通し番号を付加すること。
</t>
        </r>
        <r>
          <rPr>
            <sz val="11"/>
            <color indexed="81"/>
            <rFont val="ＭＳ Ｐゴシック"/>
            <family val="3"/>
            <charset val="128"/>
          </rPr>
          <t>例：（学）基礎講座①、（学）基礎講座②・・・</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TAIMS</author>
  </authors>
  <commentList>
    <comment ref="C18" authorId="0" shapeId="0" xr:uid="{00000000-0006-0000-1800-000001000000}">
      <text>
        <r>
          <rPr>
            <b/>
            <sz val="11"/>
            <color indexed="81"/>
            <rFont val="ＭＳ Ｐゴシック"/>
            <family val="3"/>
            <charset val="128"/>
          </rPr>
          <t xml:space="preserve">カリキュラム詳細に合わせて記入。
科目名に通し番号を付加すること。
</t>
        </r>
        <r>
          <rPr>
            <sz val="11"/>
            <color indexed="81"/>
            <rFont val="ＭＳ Ｐゴシック"/>
            <family val="3"/>
            <charset val="128"/>
          </rPr>
          <t>例：（学）基礎講座①、（学）基礎講座②・・・</t>
        </r>
      </text>
    </comment>
  </commentList>
</comments>
</file>

<file path=xl/comments14.xml><?xml version="1.0" encoding="utf-8"?>
<comments xmlns="http://schemas.openxmlformats.org/spreadsheetml/2006/main" xmlns:mc="http://schemas.openxmlformats.org/markup-compatibility/2006" xmlns:xr="http://schemas.microsoft.com/office/spreadsheetml/2014/revision" mc:Ignorable="xr">
  <authors>
    <author>東京都</author>
  </authors>
  <commentList>
    <comment ref="C7" authorId="0" shapeId="0" xr:uid="{00000000-0006-0000-1900-000001000000}">
      <text>
        <r>
          <rPr>
            <b/>
            <sz val="9"/>
            <color indexed="81"/>
            <rFont val="ＭＳ Ｐゴシック"/>
            <family val="3"/>
            <charset val="128"/>
          </rPr>
          <t>消費税率は</t>
        </r>
        <r>
          <rPr>
            <b/>
            <u/>
            <sz val="9"/>
            <color indexed="10"/>
            <rFont val="ＭＳ Ｐゴシック"/>
            <family val="3"/>
            <charset val="128"/>
          </rPr>
          <t>１０％</t>
        </r>
        <r>
          <rPr>
            <b/>
            <sz val="9"/>
            <color indexed="81"/>
            <rFont val="ＭＳ Ｐゴシック"/>
            <family val="3"/>
            <charset val="128"/>
          </rPr>
          <t>で積算してください。</t>
        </r>
        <r>
          <rPr>
            <sz val="9"/>
            <color indexed="81"/>
            <rFont val="ＭＳ Ｐゴシック"/>
            <family val="3"/>
            <charset val="128"/>
          </rPr>
          <t xml:space="preserve">
</t>
        </r>
      </text>
    </comment>
  </commentList>
</comments>
</file>

<file path=xl/comments15.xml><?xml version="1.0" encoding="utf-8"?>
<comments xmlns="http://schemas.openxmlformats.org/spreadsheetml/2006/main" xmlns:mc="http://schemas.openxmlformats.org/markup-compatibility/2006" xmlns:xr="http://schemas.microsoft.com/office/spreadsheetml/2014/revision" mc:Ignorable="xr">
  <authors>
    <author>東京都</author>
  </authors>
  <commentList>
    <comment ref="F3" authorId="0" shapeId="0" xr:uid="{00000000-0006-0000-1B00-000001000000}">
      <text>
        <r>
          <rPr>
            <b/>
            <sz val="11"/>
            <color indexed="81"/>
            <rFont val="MS P ゴシック"/>
            <family val="3"/>
            <charset val="128"/>
          </rPr>
          <t>受講要件（技術的な条件）を、</t>
        </r>
        <r>
          <rPr>
            <b/>
            <sz val="11"/>
            <color indexed="10"/>
            <rFont val="MS P ゴシック"/>
            <family val="3"/>
            <charset val="128"/>
          </rPr>
          <t>「修了後関連職種に就職を希望する方」</t>
        </r>
        <r>
          <rPr>
            <b/>
            <sz val="11"/>
            <color indexed="81"/>
            <rFont val="MS P ゴシック"/>
            <family val="3"/>
            <charset val="128"/>
          </rPr>
          <t xml:space="preserve">と締めくくる形で句点（。）をつけず、100字以内で記入してください。
</t>
        </r>
        <r>
          <rPr>
            <b/>
            <sz val="11"/>
            <color indexed="10"/>
            <rFont val="MS P ゴシック"/>
            <family val="3"/>
            <charset val="128"/>
          </rPr>
          <t>（情報通信コースはパソコンスキルの記載必須）</t>
        </r>
        <r>
          <rPr>
            <b/>
            <sz val="11"/>
            <color indexed="81"/>
            <rFont val="MS P ゴシック"/>
            <family val="3"/>
            <charset val="128"/>
          </rPr>
          <t xml:space="preserve">
</t>
        </r>
        <r>
          <rPr>
            <sz val="9"/>
            <color indexed="81"/>
            <rFont val="MS P ゴシック"/>
            <family val="3"/>
            <charset val="128"/>
          </rPr>
          <t xml:space="preserve">
</t>
        </r>
      </text>
    </comment>
    <comment ref="A5" authorId="0" shapeId="0" xr:uid="{00000000-0006-0000-1B00-000002000000}">
      <text>
        <r>
          <rPr>
            <b/>
            <sz val="11"/>
            <color indexed="81"/>
            <rFont val="MS P ゴシック"/>
            <family val="3"/>
            <charset val="128"/>
          </rPr>
          <t>訓練概要、就職への強み、学校設備のPR等について、</t>
        </r>
        <r>
          <rPr>
            <b/>
            <sz val="11"/>
            <color indexed="10"/>
            <rFont val="MS P ゴシック"/>
            <family val="3"/>
            <charset val="128"/>
          </rPr>
          <t>文末を丁寧体「です・ます」で統一し、190字以内で記入してください。</t>
        </r>
        <r>
          <rPr>
            <b/>
            <sz val="11"/>
            <color indexed="81"/>
            <rFont val="MS P ゴシック"/>
            <family val="3"/>
            <charset val="128"/>
          </rPr>
          <t xml:space="preserve">
</t>
        </r>
      </text>
    </comment>
    <comment ref="A11" authorId="0" shapeId="0" xr:uid="{00000000-0006-0000-1B00-000003000000}">
      <text>
        <r>
          <rPr>
            <b/>
            <sz val="11"/>
            <color indexed="81"/>
            <rFont val="MS P ゴシック"/>
            <family val="3"/>
            <charset val="128"/>
          </rPr>
          <t>訓練の受講によりどのような人材になれるのかを、</t>
        </r>
        <r>
          <rPr>
            <b/>
            <sz val="11"/>
            <color indexed="10"/>
            <rFont val="MS P ゴシック"/>
            <family val="3"/>
            <charset val="128"/>
          </rPr>
          <t>「～人材」</t>
        </r>
        <r>
          <rPr>
            <b/>
            <sz val="11"/>
            <color indexed="81"/>
            <rFont val="MS P ゴシック"/>
            <family val="3"/>
            <charset val="128"/>
          </rPr>
          <t>と締めくくる形で1文にまとめ、句点（。）をつけず、</t>
        </r>
        <r>
          <rPr>
            <b/>
            <sz val="11"/>
            <color indexed="10"/>
            <rFont val="MS P ゴシック"/>
            <family val="3"/>
            <charset val="128"/>
          </rPr>
          <t>95字以内で記入してください。</t>
        </r>
        <r>
          <rPr>
            <b/>
            <sz val="11"/>
            <color indexed="81"/>
            <rFont val="MS P ゴシック"/>
            <family val="3"/>
            <charset val="128"/>
          </rPr>
          <t xml:space="preserve">
</t>
        </r>
      </text>
    </comment>
    <comment ref="A13" authorId="0" shapeId="0" xr:uid="{00000000-0006-0000-1B00-000004000000}">
      <text>
        <r>
          <rPr>
            <b/>
            <sz val="11"/>
            <color indexed="81"/>
            <rFont val="MS P ゴシック"/>
            <family val="3"/>
            <charset val="128"/>
          </rPr>
          <t>訓練を修了した後、就職できる職種、業種を</t>
        </r>
        <r>
          <rPr>
            <b/>
            <sz val="11"/>
            <color indexed="10"/>
            <rFont val="MS P ゴシック"/>
            <family val="3"/>
            <charset val="128"/>
          </rPr>
          <t>95字以内で記入してください。</t>
        </r>
        <r>
          <rPr>
            <b/>
            <sz val="11"/>
            <color indexed="81"/>
            <rFont val="MS P ゴシック"/>
            <family val="3"/>
            <charset val="128"/>
          </rPr>
          <t xml:space="preserve">
</t>
        </r>
      </text>
    </comment>
    <comment ref="B16" authorId="0" shapeId="0" xr:uid="{00000000-0006-0000-1B00-000005000000}">
      <text>
        <r>
          <rPr>
            <b/>
            <sz val="11"/>
            <color indexed="81"/>
            <rFont val="MS P ゴシック"/>
            <family val="3"/>
            <charset val="128"/>
          </rPr>
          <t>学科・実技は</t>
        </r>
        <r>
          <rPr>
            <b/>
            <sz val="11"/>
            <color indexed="10"/>
            <rFont val="MS P ゴシック"/>
            <family val="3"/>
            <charset val="128"/>
          </rPr>
          <t>３行以内</t>
        </r>
        <r>
          <rPr>
            <b/>
            <sz val="11"/>
            <color indexed="81"/>
            <rFont val="MS P ゴシック"/>
            <family val="3"/>
            <charset val="128"/>
          </rPr>
          <t>、就職支援は</t>
        </r>
        <r>
          <rPr>
            <b/>
            <sz val="11"/>
            <color indexed="10"/>
            <rFont val="MS P ゴシック"/>
            <family val="3"/>
            <charset val="128"/>
          </rPr>
          <t>２行以内</t>
        </r>
        <r>
          <rPr>
            <b/>
            <sz val="11"/>
            <color indexed="81"/>
            <rFont val="MS P ゴシック"/>
            <family val="3"/>
            <charset val="128"/>
          </rPr>
          <t>で、カリキュラムに基づき、</t>
        </r>
        <r>
          <rPr>
            <b/>
            <sz val="11"/>
            <color indexed="10"/>
            <rFont val="MS P ゴシック"/>
            <family val="3"/>
            <charset val="128"/>
          </rPr>
          <t>箇条書き</t>
        </r>
        <r>
          <rPr>
            <b/>
            <sz val="11"/>
            <color indexed="81"/>
            <rFont val="MS P ゴシック"/>
            <family val="3"/>
            <charset val="128"/>
          </rPr>
          <t>で記載してください。</t>
        </r>
      </text>
    </comment>
    <comment ref="J22" authorId="0" shapeId="0" xr:uid="{00000000-0006-0000-1B00-000006000000}">
      <text>
        <r>
          <rPr>
            <b/>
            <sz val="11"/>
            <color indexed="81"/>
            <rFont val="MS P ゴシック"/>
            <family val="3"/>
            <charset val="128"/>
          </rPr>
          <t>「●オンライン訓練について」は
オンライン科目の場合のみ募集案内に掲載します。</t>
        </r>
      </text>
    </comment>
    <comment ref="C32" authorId="0" shapeId="0" xr:uid="{00000000-0006-0000-1B00-000007000000}">
      <text>
        <r>
          <rPr>
            <sz val="11"/>
            <color indexed="81"/>
            <rFont val="ＭＳ Ｐゴシック"/>
            <family val="3"/>
            <charset val="128"/>
          </rPr>
          <t>以下から選択してください。
  （要事前予約）　又は　　 ※事前予約不要</t>
        </r>
      </text>
    </comment>
    <comment ref="A33" authorId="0" shapeId="0" xr:uid="{00000000-0006-0000-1B00-000008000000}">
      <text>
        <r>
          <rPr>
            <b/>
            <sz val="10"/>
            <color indexed="10"/>
            <rFont val="MS P ゴシック"/>
            <family val="3"/>
            <charset val="128"/>
          </rPr>
          <t>＊見学会の開催日時の設定について</t>
        </r>
        <r>
          <rPr>
            <b/>
            <sz val="10"/>
            <color indexed="81"/>
            <rFont val="MS P ゴシック"/>
            <family val="3"/>
            <charset val="128"/>
          </rPr>
          <t xml:space="preserve"> 
</t>
        </r>
        <r>
          <rPr>
            <b/>
            <sz val="12"/>
            <color indexed="10"/>
            <rFont val="MS P ゴシック"/>
            <family val="3"/>
            <charset val="128"/>
          </rPr>
          <t>募集期間の初日と最終日を除いた期間に複数回</t>
        </r>
        <r>
          <rPr>
            <b/>
            <sz val="10"/>
            <color indexed="81"/>
            <rFont val="MS P ゴシック"/>
            <family val="3"/>
            <charset val="128"/>
          </rPr>
          <t xml:space="preserve">見学会を設定してください。
土・日・祝日は可とします。 
見学会の事前予約が必要な場合は、上欄で「要事前予約」を選択してください。 
</t>
        </r>
      </text>
    </comment>
    <comment ref="A34" authorId="0" shapeId="0" xr:uid="{00000000-0006-0000-1B00-000009000000}">
      <text>
        <r>
          <rPr>
            <b/>
            <sz val="10"/>
            <color indexed="10"/>
            <rFont val="MS P ゴシック"/>
            <family val="3"/>
            <charset val="128"/>
          </rPr>
          <t>＊見学会の注意事項</t>
        </r>
        <r>
          <rPr>
            <b/>
            <sz val="10"/>
            <color indexed="81"/>
            <rFont val="MS P ゴシック"/>
            <family val="3"/>
            <charset val="128"/>
          </rPr>
          <t xml:space="preserve">
都合がつかない場合の問い合わせ方法、持ち物・所要時間等、注意事項があれば記載してください。
</t>
        </r>
        <r>
          <rPr>
            <b/>
            <sz val="10"/>
            <color indexed="10"/>
            <rFont val="MS P ゴシック"/>
            <family val="3"/>
            <charset val="128"/>
          </rPr>
          <t>３月生の科目</t>
        </r>
        <r>
          <rPr>
            <b/>
            <sz val="10"/>
            <color indexed="81"/>
            <rFont val="MS P ゴシック"/>
            <family val="3"/>
            <charset val="128"/>
          </rPr>
          <t xml:space="preserve">は、年末年始休校日をご記載ください。
</t>
        </r>
        <r>
          <rPr>
            <b/>
            <sz val="10"/>
            <color indexed="10"/>
            <rFont val="MS P ゴシック"/>
            <family val="3"/>
            <charset val="128"/>
          </rPr>
          <t>＊見学会の会場が実施施設と別の場合</t>
        </r>
        <r>
          <rPr>
            <b/>
            <sz val="10"/>
            <color indexed="81"/>
            <rFont val="MS P ゴシック"/>
            <family val="3"/>
            <charset val="128"/>
          </rPr>
          <t xml:space="preserve"> 
見学会の会場が実施施設と別の場合は、施設見学会備考欄にその旨と見学会実施場所名・住所を記入してください。
また、別途見学会会場の地図 (郵便番号、所在地、会場名を記載) を電子データでご提出ください。</t>
        </r>
      </text>
    </comment>
  </commentList>
</comments>
</file>

<file path=xl/comments16.xml><?xml version="1.0" encoding="utf-8"?>
<comments xmlns="http://schemas.openxmlformats.org/spreadsheetml/2006/main" xmlns:mc="http://schemas.openxmlformats.org/markup-compatibility/2006" xmlns:xr="http://schemas.microsoft.com/office/spreadsheetml/2014/revision" mc:Ignorable="xr">
  <authors>
    <author>東京都</author>
  </authors>
  <commentList>
    <comment ref="F3" authorId="0" shapeId="0" xr:uid="{00000000-0006-0000-1C00-000001000000}">
      <text>
        <r>
          <rPr>
            <b/>
            <sz val="11"/>
            <color indexed="81"/>
            <rFont val="MS P ゴシック"/>
            <family val="3"/>
            <charset val="128"/>
          </rPr>
          <t>受講要件（技術的な条件）を、</t>
        </r>
        <r>
          <rPr>
            <b/>
            <sz val="11"/>
            <color indexed="10"/>
            <rFont val="MS P ゴシック"/>
            <family val="3"/>
            <charset val="128"/>
          </rPr>
          <t>「修了後関連職種に就職を希望する方」</t>
        </r>
        <r>
          <rPr>
            <b/>
            <sz val="11"/>
            <color indexed="81"/>
            <rFont val="MS P ゴシック"/>
            <family val="3"/>
            <charset val="128"/>
          </rPr>
          <t xml:space="preserve">と締めくくる形で句点（。）をつけず、100字以内で記入してください。
</t>
        </r>
        <r>
          <rPr>
            <b/>
            <sz val="11"/>
            <color indexed="10"/>
            <rFont val="MS P ゴシック"/>
            <family val="3"/>
            <charset val="128"/>
          </rPr>
          <t>（情報通信コースはパソコンスキルの記載必須）</t>
        </r>
        <r>
          <rPr>
            <b/>
            <sz val="11"/>
            <color indexed="81"/>
            <rFont val="MS P ゴシック"/>
            <family val="3"/>
            <charset val="128"/>
          </rPr>
          <t xml:space="preserve">
</t>
        </r>
        <r>
          <rPr>
            <sz val="9"/>
            <color indexed="81"/>
            <rFont val="MS P ゴシック"/>
            <family val="3"/>
            <charset val="128"/>
          </rPr>
          <t xml:space="preserve">
</t>
        </r>
      </text>
    </comment>
    <comment ref="A5" authorId="0" shapeId="0" xr:uid="{00000000-0006-0000-1C00-000002000000}">
      <text>
        <r>
          <rPr>
            <b/>
            <sz val="11"/>
            <color indexed="81"/>
            <rFont val="MS P ゴシック"/>
            <family val="3"/>
            <charset val="128"/>
          </rPr>
          <t>訓練概要、就職への強み、学校設備のPR等について、</t>
        </r>
        <r>
          <rPr>
            <b/>
            <sz val="11"/>
            <color indexed="10"/>
            <rFont val="MS P ゴシック"/>
            <family val="3"/>
            <charset val="128"/>
          </rPr>
          <t>文末を丁寧体「です・ます」で統一し、190字以内で記入してください。</t>
        </r>
        <r>
          <rPr>
            <b/>
            <sz val="11"/>
            <color indexed="81"/>
            <rFont val="MS P ゴシック"/>
            <family val="3"/>
            <charset val="128"/>
          </rPr>
          <t xml:space="preserve">
</t>
        </r>
      </text>
    </comment>
    <comment ref="A11" authorId="0" shapeId="0" xr:uid="{00000000-0006-0000-1C00-000003000000}">
      <text>
        <r>
          <rPr>
            <b/>
            <sz val="11"/>
            <color indexed="81"/>
            <rFont val="MS P ゴシック"/>
            <family val="3"/>
            <charset val="128"/>
          </rPr>
          <t>訓練の受講によりどのような人材になれるのかを、</t>
        </r>
        <r>
          <rPr>
            <b/>
            <sz val="11"/>
            <color indexed="10"/>
            <rFont val="MS P ゴシック"/>
            <family val="3"/>
            <charset val="128"/>
          </rPr>
          <t>「～人材」</t>
        </r>
        <r>
          <rPr>
            <b/>
            <sz val="11"/>
            <color indexed="81"/>
            <rFont val="MS P ゴシック"/>
            <family val="3"/>
            <charset val="128"/>
          </rPr>
          <t>と締めくくる形で1文にまとめ、句点（。）をつけず、</t>
        </r>
        <r>
          <rPr>
            <b/>
            <sz val="11"/>
            <color indexed="10"/>
            <rFont val="MS P ゴシック"/>
            <family val="3"/>
            <charset val="128"/>
          </rPr>
          <t>95字以内で記入してください。</t>
        </r>
        <r>
          <rPr>
            <b/>
            <sz val="11"/>
            <color indexed="81"/>
            <rFont val="MS P ゴシック"/>
            <family val="3"/>
            <charset val="128"/>
          </rPr>
          <t xml:space="preserve">
</t>
        </r>
      </text>
    </comment>
    <comment ref="A13" authorId="0" shapeId="0" xr:uid="{00000000-0006-0000-1C00-000004000000}">
      <text>
        <r>
          <rPr>
            <b/>
            <sz val="11"/>
            <color indexed="81"/>
            <rFont val="MS P ゴシック"/>
            <family val="3"/>
            <charset val="128"/>
          </rPr>
          <t>訓練を修了した後、就職できる職種、業種を</t>
        </r>
        <r>
          <rPr>
            <b/>
            <sz val="11"/>
            <color indexed="10"/>
            <rFont val="MS P ゴシック"/>
            <family val="3"/>
            <charset val="128"/>
          </rPr>
          <t>95字以内で記入してください。</t>
        </r>
        <r>
          <rPr>
            <b/>
            <sz val="11"/>
            <color indexed="81"/>
            <rFont val="MS P ゴシック"/>
            <family val="3"/>
            <charset val="128"/>
          </rPr>
          <t xml:space="preserve">
</t>
        </r>
      </text>
    </comment>
    <comment ref="B16" authorId="0" shapeId="0" xr:uid="{00000000-0006-0000-1C00-000005000000}">
      <text>
        <r>
          <rPr>
            <b/>
            <sz val="11"/>
            <color indexed="81"/>
            <rFont val="MS P ゴシック"/>
            <family val="3"/>
            <charset val="128"/>
          </rPr>
          <t>学科・実技・キースキル講習・実習は</t>
        </r>
        <r>
          <rPr>
            <b/>
            <sz val="11"/>
            <color indexed="10"/>
            <rFont val="MS P ゴシック"/>
            <family val="3"/>
            <charset val="128"/>
          </rPr>
          <t>３行以内</t>
        </r>
        <r>
          <rPr>
            <b/>
            <sz val="11"/>
            <color indexed="81"/>
            <rFont val="MS P ゴシック"/>
            <family val="3"/>
            <charset val="128"/>
          </rPr>
          <t>、就職支援は</t>
        </r>
        <r>
          <rPr>
            <b/>
            <sz val="11"/>
            <color indexed="10"/>
            <rFont val="MS P ゴシック"/>
            <family val="3"/>
            <charset val="128"/>
          </rPr>
          <t>２行以内</t>
        </r>
        <r>
          <rPr>
            <b/>
            <sz val="11"/>
            <color indexed="81"/>
            <rFont val="MS P ゴシック"/>
            <family val="3"/>
            <charset val="128"/>
          </rPr>
          <t>で、カリキュラムに基づき、</t>
        </r>
        <r>
          <rPr>
            <b/>
            <sz val="11"/>
            <color indexed="10"/>
            <rFont val="MS P ゴシック"/>
            <family val="3"/>
            <charset val="128"/>
          </rPr>
          <t>箇条書き</t>
        </r>
        <r>
          <rPr>
            <b/>
            <sz val="11"/>
            <color indexed="81"/>
            <rFont val="MS P ゴシック"/>
            <family val="3"/>
            <charset val="128"/>
          </rPr>
          <t>で記載してください。</t>
        </r>
      </text>
    </comment>
    <comment ref="C32" authorId="0" shapeId="0" xr:uid="{00000000-0006-0000-1C00-000006000000}">
      <text>
        <r>
          <rPr>
            <sz val="11"/>
            <color indexed="81"/>
            <rFont val="ＭＳ Ｐゴシック"/>
            <family val="3"/>
            <charset val="128"/>
          </rPr>
          <t>以下から選択してください。
  （要事前予約）　又は　　 ※事前予約不要</t>
        </r>
      </text>
    </comment>
    <comment ref="A33" authorId="0" shapeId="0" xr:uid="{00000000-0006-0000-1C00-000007000000}">
      <text>
        <r>
          <rPr>
            <b/>
            <sz val="10"/>
            <color indexed="10"/>
            <rFont val="MS P ゴシック"/>
            <family val="3"/>
            <charset val="128"/>
          </rPr>
          <t>＊見学会の開催日時の設定について</t>
        </r>
        <r>
          <rPr>
            <b/>
            <sz val="10"/>
            <color indexed="81"/>
            <rFont val="MS P ゴシック"/>
            <family val="3"/>
            <charset val="128"/>
          </rPr>
          <t xml:space="preserve"> 
</t>
        </r>
        <r>
          <rPr>
            <b/>
            <sz val="12"/>
            <color indexed="10"/>
            <rFont val="MS P ゴシック"/>
            <family val="3"/>
            <charset val="128"/>
          </rPr>
          <t>募集期間の初日と最終日を除いた期間に複数回</t>
        </r>
        <r>
          <rPr>
            <b/>
            <sz val="10"/>
            <color indexed="81"/>
            <rFont val="MS P ゴシック"/>
            <family val="3"/>
            <charset val="128"/>
          </rPr>
          <t xml:space="preserve">見学会を設定してください。
土・日・祝日は可とします。 
見学会の事前予約が必要な場合は、上欄で「要事前予約」を選択してください。 
</t>
        </r>
      </text>
    </comment>
    <comment ref="A34" authorId="0" shapeId="0" xr:uid="{00000000-0006-0000-1C00-000008000000}">
      <text>
        <r>
          <rPr>
            <b/>
            <sz val="10"/>
            <color indexed="10"/>
            <rFont val="MS P ゴシック"/>
            <family val="3"/>
            <charset val="128"/>
          </rPr>
          <t>＊見学会の注意事項</t>
        </r>
        <r>
          <rPr>
            <b/>
            <sz val="10"/>
            <color indexed="81"/>
            <rFont val="MS P ゴシック"/>
            <family val="3"/>
            <charset val="128"/>
          </rPr>
          <t xml:space="preserve">
都合がつかない場合の問い合わせ方法、持ち物・所要時間等、注意事項があれば記載してください。
</t>
        </r>
        <r>
          <rPr>
            <b/>
            <sz val="10"/>
            <color indexed="10"/>
            <rFont val="MS P ゴシック"/>
            <family val="3"/>
            <charset val="128"/>
          </rPr>
          <t>３月生の科目</t>
        </r>
        <r>
          <rPr>
            <b/>
            <sz val="10"/>
            <color indexed="81"/>
            <rFont val="MS P ゴシック"/>
            <family val="3"/>
            <charset val="128"/>
          </rPr>
          <t xml:space="preserve">は、年末年始休校日をご記載ください。
</t>
        </r>
        <r>
          <rPr>
            <b/>
            <sz val="10"/>
            <color indexed="10"/>
            <rFont val="MS P ゴシック"/>
            <family val="3"/>
            <charset val="128"/>
          </rPr>
          <t>＊見学会の会場が実施施設と別の場合</t>
        </r>
        <r>
          <rPr>
            <b/>
            <sz val="10"/>
            <color indexed="81"/>
            <rFont val="MS P ゴシック"/>
            <family val="3"/>
            <charset val="128"/>
          </rPr>
          <t xml:space="preserve"> 
見学会の会場が実施施設と別の場合は、施設見学会備考欄にその旨と見学会実施場所名・住所を記入してください。
また、別途見学会会場の地図 (郵便番号、所在地、会場名を記載) を電子データでご提出ください。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東京都</author>
  </authors>
  <commentList>
    <comment ref="J6" authorId="0" shapeId="0" xr:uid="{00000000-0006-0000-0500-000001000000}">
      <text>
        <r>
          <rPr>
            <b/>
            <sz val="9"/>
            <color indexed="81"/>
            <rFont val="ＭＳ Ｐゴシック"/>
            <family val="3"/>
            <charset val="128"/>
          </rPr>
          <t>受託元に対する報告就職実績（率）を記載してください。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東京都</author>
  </authors>
  <commentList>
    <comment ref="D9" authorId="0" shapeId="0" xr:uid="{00000000-0006-0000-0C00-000001000000}">
      <text>
        <r>
          <rPr>
            <b/>
            <sz val="9"/>
            <color indexed="81"/>
            <rFont val="MS P ゴシック"/>
            <family val="3"/>
            <charset val="128"/>
          </rPr>
          <t>数字のみ入力してください。</t>
        </r>
        <r>
          <rPr>
            <sz val="9"/>
            <color indexed="81"/>
            <rFont val="MS P ゴシック"/>
            <family val="3"/>
            <charset val="128"/>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東京都</author>
  </authors>
  <commentList>
    <comment ref="F25" authorId="0" shapeId="0" xr:uid="{00000000-0006-0000-0E00-000001000000}">
      <text>
        <r>
          <rPr>
            <sz val="9"/>
            <color indexed="81"/>
            <rFont val="ＭＳ Ｐゴシック"/>
            <family val="3"/>
            <charset val="128"/>
          </rPr>
          <t>担当する科目を全て記入</t>
        </r>
      </text>
    </comment>
    <comment ref="G25" authorId="0" shapeId="0" xr:uid="{00000000-0006-0000-0E00-000002000000}">
      <text>
        <r>
          <rPr>
            <sz val="9"/>
            <color indexed="81"/>
            <rFont val="ＭＳ Ｐゴシック"/>
            <family val="3"/>
            <charset val="128"/>
          </rPr>
          <t>「主担当・補助」どちらか一方に○を付けてください。</t>
        </r>
        <r>
          <rPr>
            <u/>
            <sz val="9"/>
            <color indexed="81"/>
            <rFont val="ＭＳ Ｐゴシック"/>
            <family val="3"/>
            <charset val="128"/>
          </rPr>
          <t>「主担当」のみ授業を担当でき、「補助」は授業のサポートのみできます。</t>
        </r>
      </text>
    </comment>
    <comment ref="I28" authorId="0" shapeId="0" xr:uid="{00000000-0006-0000-0E00-000003000000}">
      <text>
        <r>
          <rPr>
            <sz val="8"/>
            <color indexed="81"/>
            <rFont val="ＭＳ Ｐゴシック"/>
            <family val="3"/>
            <charset val="128"/>
          </rPr>
          <t>高専（高等専門学校）とは,
5年生の高等教育機関で,
工業系と航空のみ。(都立1校)</t>
        </r>
      </text>
    </comment>
    <comment ref="L29" authorId="0" shapeId="0" xr:uid="{00000000-0006-0000-0E00-000004000000}">
      <text>
        <r>
          <rPr>
            <sz val="8"/>
            <color indexed="81"/>
            <rFont val="ＭＳ Ｐゴシック"/>
            <family val="3"/>
            <charset val="128"/>
          </rPr>
          <t>上記要件「２」に満たない場合（専門学校卒、高卒で実務経験が5年未満の場合など）は「その他」に該当。</t>
        </r>
      </text>
    </comment>
    <comment ref="O29" authorId="0" shapeId="0" xr:uid="{00000000-0006-0000-0E00-000005000000}">
      <text>
        <r>
          <rPr>
            <sz val="8"/>
            <color indexed="81"/>
            <rFont val="ＭＳ Ｐゴシック"/>
            <family val="3"/>
            <charset val="128"/>
          </rPr>
          <t>主担当の講師資格が「その他」で実務経験が４年以下の場合には、科目に関連する上位の国家資格が必要。</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東京都</author>
    <author>TAIMS</author>
  </authors>
  <commentList>
    <comment ref="D13" authorId="0" shapeId="0" xr:uid="{00000000-0006-0000-0F00-000001000000}">
      <text>
        <r>
          <rPr>
            <b/>
            <sz val="14"/>
            <color indexed="81"/>
            <rFont val="HGPｺﾞｼｯｸM"/>
            <family val="3"/>
            <charset val="128"/>
          </rPr>
          <t xml:space="preserve">【オンライン訓練を実施する場合】
</t>
        </r>
        <r>
          <rPr>
            <b/>
            <sz val="16"/>
            <color indexed="81"/>
            <rFont val="HGPｺﾞｼｯｸM"/>
            <family val="3"/>
            <charset val="128"/>
          </rPr>
          <t>◇ ウクライナ避難民向け職業訓練は、提案時点では、オンライン訓練の設定はできません。</t>
        </r>
        <r>
          <rPr>
            <b/>
            <sz val="14"/>
            <color indexed="81"/>
            <rFont val="HGPｺﾞｼｯｸM"/>
            <family val="3"/>
            <charset val="128"/>
          </rPr>
          <t xml:space="preserve">
　　「0時間」にしてご提出ください。
　　→選定後、オンライン訓練を設定する場合は、変更届により申請してください。
◇ オンライン訓練を実施する科目については、訓練時間数のうちオンラインで行う時間数を入力してください。
　　オンライン時間は、総訓練時間数の80％未満　の時間数を設定可能です。
※「１０　月別カリキュラム」と科目名、時間数が一致していることを確認してください。
</t>
        </r>
      </text>
    </comment>
    <comment ref="D21" authorId="0" shapeId="0" xr:uid="{00000000-0006-0000-0F00-000002000000}">
      <text>
        <r>
          <rPr>
            <b/>
            <sz val="16"/>
            <color indexed="81"/>
            <rFont val="HGPｺﾞｼｯｸM"/>
            <family val="3"/>
            <charset val="128"/>
          </rPr>
          <t>1科目につき1行で入力してください。
行の高さは自動で調整されます。</t>
        </r>
      </text>
    </comment>
    <comment ref="E21" authorId="0" shapeId="0" xr:uid="{00000000-0006-0000-0F00-000003000000}">
      <text>
        <r>
          <rPr>
            <b/>
            <sz val="14"/>
            <color indexed="81"/>
            <rFont val="MS P ゴシック"/>
            <family val="3"/>
            <charset val="128"/>
          </rPr>
          <t>デジタルリテラシーを含むカリキュラム
デジタルリテラシーに該当する科目名及び内容に</t>
        </r>
        <r>
          <rPr>
            <b/>
            <u/>
            <sz val="14"/>
            <color indexed="81"/>
            <rFont val="MS P ゴシック"/>
            <family val="3"/>
            <charset val="128"/>
          </rPr>
          <t>下線を引き</t>
        </r>
        <r>
          <rPr>
            <b/>
            <sz val="14"/>
            <color indexed="81"/>
            <rFont val="MS P ゴシック"/>
            <family val="3"/>
            <charset val="128"/>
          </rPr>
          <t xml:space="preserve">、「デジタルリテラシーを含むカリキュラムチェックシート」を提出してください。
</t>
        </r>
        <r>
          <rPr>
            <sz val="14"/>
            <color indexed="81"/>
            <rFont val="MS P ゴシック"/>
            <family val="3"/>
            <charset val="128"/>
          </rPr>
          <t xml:space="preserve">
</t>
        </r>
      </text>
    </comment>
    <comment ref="E48" authorId="1" shapeId="0" xr:uid="{00000000-0006-0000-0F00-000004000000}">
      <text>
        <r>
          <rPr>
            <sz val="16"/>
            <color indexed="81"/>
            <rFont val="HGPｺﾞｼｯｸM"/>
            <family val="3"/>
            <charset val="128"/>
          </rPr>
          <t>ジョブ・カードを活用したキャリアコンサルティングの実施方法について以下の要領でリストから選択してください。
○ 就職支援時間内で実施の場合：「</t>
        </r>
        <r>
          <rPr>
            <b/>
            <sz val="16"/>
            <color indexed="81"/>
            <rFont val="HGPｺﾞｼｯｸM"/>
            <family val="3"/>
            <charset val="128"/>
          </rPr>
          <t>就職支援時間内に実施</t>
        </r>
        <r>
          <rPr>
            <sz val="16"/>
            <color indexed="81"/>
            <rFont val="HGPｺﾞｼｯｸM"/>
            <family val="3"/>
            <charset val="128"/>
          </rPr>
          <t>」
○ 時間外に実施する可能性がある場合：「</t>
        </r>
        <r>
          <rPr>
            <b/>
            <sz val="16"/>
            <color indexed="81"/>
            <rFont val="HGPｺﾞｼｯｸM"/>
            <family val="3"/>
            <charset val="128"/>
          </rPr>
          <t>放課後等時間外実施の場合有</t>
        </r>
        <r>
          <rPr>
            <sz val="16"/>
            <color indexed="81"/>
            <rFont val="HGPｺﾞｼｯｸM"/>
            <family val="3"/>
            <charset val="128"/>
          </rPr>
          <t>」
○ 確実に時間外を含む場合：「</t>
        </r>
        <r>
          <rPr>
            <b/>
            <sz val="16"/>
            <color indexed="81"/>
            <rFont val="HGPｺﾞｼｯｸM"/>
            <family val="3"/>
            <charset val="128"/>
          </rPr>
          <t>放課後等時間外を含めて実施</t>
        </r>
        <r>
          <rPr>
            <sz val="16"/>
            <color indexed="81"/>
            <rFont val="HGPｺﾞｼｯｸM"/>
            <family val="3"/>
            <charset val="128"/>
          </rPr>
          <t>」
○ 時間外のみで実施する場合：「</t>
        </r>
        <r>
          <rPr>
            <b/>
            <sz val="16"/>
            <color indexed="81"/>
            <rFont val="HGPｺﾞｼｯｸM"/>
            <family val="3"/>
            <charset val="128"/>
          </rPr>
          <t>放課後等時間外に実施</t>
        </r>
        <r>
          <rPr>
            <sz val="16"/>
            <color indexed="81"/>
            <rFont val="HGPｺﾞｼｯｸM"/>
            <family val="3"/>
            <charset val="128"/>
          </rPr>
          <t>」</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東京都</author>
    <author>TAIMS</author>
  </authors>
  <commentList>
    <comment ref="D17" authorId="0" shapeId="0" xr:uid="{00000000-0006-0000-1000-000001000000}">
      <text>
        <r>
          <rPr>
            <b/>
            <sz val="14"/>
            <color indexed="81"/>
            <rFont val="HGPｺﾞｼｯｸM"/>
            <family val="3"/>
            <charset val="128"/>
          </rPr>
          <t xml:space="preserve">【オンライン訓練を実施する場合】
</t>
        </r>
        <r>
          <rPr>
            <b/>
            <sz val="16"/>
            <color indexed="81"/>
            <rFont val="HGPｺﾞｼｯｸM"/>
            <family val="3"/>
            <charset val="128"/>
          </rPr>
          <t>◇ 提案時点では、オンライン訓練の設定はできません。</t>
        </r>
        <r>
          <rPr>
            <b/>
            <sz val="14"/>
            <color indexed="81"/>
            <rFont val="HGPｺﾞｼｯｸM"/>
            <family val="3"/>
            <charset val="128"/>
          </rPr>
          <t xml:space="preserve">
　　「0時間」にしてご提出ください。
　　→選定後、オンライン訓練を設定する場合は、変更届により申請してください。
◇オンライン時間を入力してください。
　総訓練時間数の80％未満　の時間数を設定可能です。
　</t>
        </r>
      </text>
    </comment>
    <comment ref="D27" authorId="0" shapeId="0" xr:uid="{00000000-0006-0000-1000-000002000000}">
      <text>
        <r>
          <rPr>
            <b/>
            <sz val="16"/>
            <color indexed="81"/>
            <rFont val="HGPｺﾞｼｯｸM"/>
            <family val="3"/>
            <charset val="128"/>
          </rPr>
          <t>1科目につき1行で入力てください。
行の高さは自動で調整されます。</t>
        </r>
      </text>
    </comment>
    <comment ref="E27" authorId="0" shapeId="0" xr:uid="{00000000-0006-0000-1000-000003000000}">
      <text>
        <r>
          <rPr>
            <b/>
            <sz val="14"/>
            <color indexed="81"/>
            <rFont val="MS P ゴシック"/>
            <family val="3"/>
            <charset val="128"/>
          </rPr>
          <t>デジタルリテラシーを含むカリキュラム
デジタルリテラシーに該当する科目名及び内容に</t>
        </r>
        <r>
          <rPr>
            <b/>
            <u/>
            <sz val="14"/>
            <color indexed="81"/>
            <rFont val="MS P ゴシック"/>
            <family val="3"/>
            <charset val="128"/>
          </rPr>
          <t>下線を引き</t>
        </r>
        <r>
          <rPr>
            <b/>
            <sz val="14"/>
            <color indexed="81"/>
            <rFont val="MS P ゴシック"/>
            <family val="3"/>
            <charset val="128"/>
          </rPr>
          <t>、「デジタルリテラシーを含むカリキュラムチェックシート」を提出してください。</t>
        </r>
        <r>
          <rPr>
            <sz val="14"/>
            <color indexed="81"/>
            <rFont val="MS P ゴシック"/>
            <family val="3"/>
            <charset val="128"/>
          </rPr>
          <t xml:space="preserve">
</t>
        </r>
      </text>
    </comment>
    <comment ref="E78" authorId="1" shapeId="0" xr:uid="{00000000-0006-0000-1000-000004000000}">
      <text>
        <r>
          <rPr>
            <sz val="16"/>
            <color indexed="81"/>
            <rFont val="HGPｺﾞｼｯｸM"/>
            <family val="3"/>
            <charset val="128"/>
          </rPr>
          <t>ジョブ・カードを活用したキャリアコンサルティングの実施方法について
以下の要領でリストから選択してください。
○ 就職支援時間内で実施の場合：「</t>
        </r>
        <r>
          <rPr>
            <b/>
            <sz val="16"/>
            <color indexed="81"/>
            <rFont val="HGPｺﾞｼｯｸM"/>
            <family val="3"/>
            <charset val="128"/>
          </rPr>
          <t>就職支援時間内に実施</t>
        </r>
        <r>
          <rPr>
            <sz val="16"/>
            <color indexed="81"/>
            <rFont val="HGPｺﾞｼｯｸM"/>
            <family val="3"/>
            <charset val="128"/>
          </rPr>
          <t>」
○ 時間外に実施する可能性がある場合：「</t>
        </r>
        <r>
          <rPr>
            <b/>
            <sz val="16"/>
            <color indexed="81"/>
            <rFont val="HGPｺﾞｼｯｸM"/>
            <family val="3"/>
            <charset val="128"/>
          </rPr>
          <t>放課後等時間外実施の場合有</t>
        </r>
        <r>
          <rPr>
            <sz val="16"/>
            <color indexed="81"/>
            <rFont val="HGPｺﾞｼｯｸM"/>
            <family val="3"/>
            <charset val="128"/>
          </rPr>
          <t>」
○ 確実に時間外を含む場合：「</t>
        </r>
        <r>
          <rPr>
            <b/>
            <sz val="16"/>
            <color indexed="81"/>
            <rFont val="HGPｺﾞｼｯｸM"/>
            <family val="3"/>
            <charset val="128"/>
          </rPr>
          <t>放課後等時間外を含めて実施</t>
        </r>
        <r>
          <rPr>
            <sz val="16"/>
            <color indexed="81"/>
            <rFont val="HGPｺﾞｼｯｸM"/>
            <family val="3"/>
            <charset val="128"/>
          </rPr>
          <t>」
○ 時間外のみで実施する場合：「</t>
        </r>
        <r>
          <rPr>
            <b/>
            <sz val="16"/>
            <color indexed="81"/>
            <rFont val="HGPｺﾞｼｯｸM"/>
            <family val="3"/>
            <charset val="128"/>
          </rPr>
          <t>放課後等時間外に実施</t>
        </r>
        <r>
          <rPr>
            <sz val="16"/>
            <color indexed="81"/>
            <rFont val="HGPｺﾞｼｯｸM"/>
            <family val="3"/>
            <charset val="128"/>
          </rPr>
          <t>」</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東京都</author>
  </authors>
  <commentList>
    <comment ref="G7" authorId="0" shapeId="0" xr:uid="{00000000-0006-0000-1200-000001000000}">
      <text>
        <r>
          <rPr>
            <b/>
            <sz val="11"/>
            <color indexed="81"/>
            <rFont val="ＭＳ Ｐゴシック"/>
            <family val="3"/>
            <charset val="128"/>
          </rPr>
          <t>担当する科目名を全て記入</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東京都</author>
  </authors>
  <commentList>
    <comment ref="H6" authorId="0" shapeId="0" xr:uid="{00000000-0006-0000-1300-000001000000}">
      <text>
        <r>
          <rPr>
            <b/>
            <sz val="9"/>
            <color indexed="81"/>
            <rFont val="ＭＳ Ｐゴシック"/>
            <family val="3"/>
            <charset val="128"/>
          </rPr>
          <t>当てはまる項目全てに○をつけてください。
なお、「その他の業務との兼任」の場合、具体的な業務内容も併せて記載してください。</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TAIMS</author>
  </authors>
  <commentList>
    <comment ref="C18" authorId="0" shapeId="0" xr:uid="{00000000-0006-0000-1400-000001000000}">
      <text>
        <r>
          <rPr>
            <b/>
            <sz val="11"/>
            <color indexed="81"/>
            <rFont val="ＭＳ Ｐゴシック"/>
            <family val="3"/>
            <charset val="128"/>
          </rPr>
          <t xml:space="preserve">カリキュラム詳細に合わせて記入。
科目名に通し番号を付加すること。
</t>
        </r>
        <r>
          <rPr>
            <sz val="11"/>
            <color indexed="81"/>
            <rFont val="ＭＳ Ｐゴシック"/>
            <family val="3"/>
            <charset val="128"/>
          </rPr>
          <t>例：（学）基礎講座①、（学）基礎講座②・・・</t>
        </r>
      </text>
    </comment>
  </commentList>
</comments>
</file>

<file path=xl/sharedStrings.xml><?xml version="1.0" encoding="utf-8"?>
<sst xmlns="http://schemas.openxmlformats.org/spreadsheetml/2006/main" count="3585" uniqueCount="1154">
  <si>
    <r>
      <t>　　　（４）</t>
    </r>
    <r>
      <rPr>
        <sz val="11"/>
        <color indexed="10"/>
        <rFont val="ＭＳ Ｐゴシック"/>
        <family val="3"/>
        <charset val="128"/>
      </rPr>
      <t>教科に関し</t>
    </r>
    <r>
      <rPr>
        <sz val="11"/>
        <rFont val="ＭＳ Ｐゴシック"/>
        <family val="3"/>
        <charset val="128"/>
      </rPr>
      <t>、</t>
    </r>
    <r>
      <rPr>
        <u val="double"/>
        <sz val="11"/>
        <rFont val="ＭＳ Ｐゴシック"/>
        <family val="3"/>
        <charset val="128"/>
      </rPr>
      <t>短期大学又は高等専門学校を卒業</t>
    </r>
    <r>
      <rPr>
        <sz val="11"/>
        <rFont val="ＭＳ Ｐゴシック"/>
        <family val="3"/>
        <charset val="128"/>
      </rPr>
      <t>した者</t>
    </r>
    <r>
      <rPr>
        <sz val="11"/>
        <rFont val="ＭＳ Ｐゴシック"/>
        <family val="3"/>
        <charset val="128"/>
      </rPr>
      <t>で、その後</t>
    </r>
    <r>
      <rPr>
        <u/>
        <sz val="11"/>
        <rFont val="ＭＳ Ｐゴシック"/>
        <family val="3"/>
        <charset val="128"/>
      </rPr>
      <t>五年以上</t>
    </r>
    <r>
      <rPr>
        <sz val="11"/>
        <rFont val="ＭＳ Ｐゴシック"/>
        <family val="3"/>
        <charset val="128"/>
      </rPr>
      <t>の実務の経験を有する者</t>
    </r>
    <rPh sb="6" eb="8">
      <t>キョウカ</t>
    </rPh>
    <rPh sb="9" eb="10">
      <t>カン</t>
    </rPh>
    <rPh sb="12" eb="14">
      <t>タンキ</t>
    </rPh>
    <rPh sb="14" eb="16">
      <t>ダイガク</t>
    </rPh>
    <rPh sb="16" eb="17">
      <t>マタ</t>
    </rPh>
    <rPh sb="18" eb="20">
      <t>コウトウ</t>
    </rPh>
    <rPh sb="20" eb="22">
      <t>センモン</t>
    </rPh>
    <rPh sb="22" eb="24">
      <t>ガッコウ</t>
    </rPh>
    <rPh sb="25" eb="27">
      <t>ソツギョウ</t>
    </rPh>
    <rPh sb="29" eb="30">
      <t>モノ</t>
    </rPh>
    <rPh sb="34" eb="35">
      <t>ゴ</t>
    </rPh>
    <rPh sb="35" eb="36">
      <t>５</t>
    </rPh>
    <rPh sb="36" eb="37">
      <t>ネン</t>
    </rPh>
    <rPh sb="37" eb="39">
      <t>イジョウ</t>
    </rPh>
    <rPh sb="40" eb="42">
      <t>ジツム</t>
    </rPh>
    <rPh sb="43" eb="45">
      <t>ケイケン</t>
    </rPh>
    <rPh sb="46" eb="47">
      <t>ユウ</t>
    </rPh>
    <rPh sb="49" eb="50">
      <t>モノ</t>
    </rPh>
    <phoneticPr fontId="2"/>
  </si>
  <si>
    <t>高専卒</t>
    <rPh sb="0" eb="2">
      <t>コウセン</t>
    </rPh>
    <rPh sb="2" eb="3">
      <t>ソツ</t>
    </rPh>
    <phoneticPr fontId="2"/>
  </si>
  <si>
    <t>大学院卒</t>
    <rPh sb="0" eb="2">
      <t>ダイガク</t>
    </rPh>
    <rPh sb="2" eb="3">
      <t>イン</t>
    </rPh>
    <rPh sb="3" eb="4">
      <t>ソツ</t>
    </rPh>
    <phoneticPr fontId="2"/>
  </si>
  <si>
    <t>2-(1)</t>
    <phoneticPr fontId="2"/>
  </si>
  <si>
    <t>2-(2)</t>
  </si>
  <si>
    <t>2-(5)</t>
  </si>
  <si>
    <t>2-(6)</t>
  </si>
  <si>
    <t>※ﾘｽﾄ1</t>
    <phoneticPr fontId="2"/>
  </si>
  <si>
    <t>※ﾘｽﾄ2</t>
    <phoneticPr fontId="2"/>
  </si>
  <si>
    <t>１級△△、２級△△、教員免許</t>
    <rPh sb="1" eb="2">
      <t>キュウ</t>
    </rPh>
    <rPh sb="6" eb="7">
      <t>キュウ</t>
    </rPh>
    <rPh sb="10" eb="12">
      <t>キョウイン</t>
    </rPh>
    <rPh sb="12" eb="14">
      <t>メンキョ</t>
    </rPh>
    <phoneticPr fontId="2"/>
  </si>
  <si>
    <t>自社
社員</t>
    <rPh sb="0" eb="2">
      <t>ジシャ</t>
    </rPh>
    <rPh sb="3" eb="5">
      <t>シャイン</t>
    </rPh>
    <phoneticPr fontId="2"/>
  </si>
  <si>
    <t>学校の属性</t>
    <rPh sb="0" eb="2">
      <t>ガッコウ</t>
    </rPh>
    <rPh sb="3" eb="5">
      <t>ゾクセイ</t>
    </rPh>
    <phoneticPr fontId="2"/>
  </si>
  <si>
    <t>契約者住所</t>
    <rPh sb="0" eb="3">
      <t>ケイヤクシャ</t>
    </rPh>
    <rPh sb="3" eb="5">
      <t>ジュウショ</t>
    </rPh>
    <phoneticPr fontId="2"/>
  </si>
  <si>
    <t>期間</t>
    <rPh sb="0" eb="2">
      <t>キカン</t>
    </rPh>
    <phoneticPr fontId="2"/>
  </si>
  <si>
    <t>定員</t>
    <rPh sb="0" eb="2">
      <t>テイイン</t>
    </rPh>
    <phoneticPr fontId="2"/>
  </si>
  <si>
    <t>科　　目　　名</t>
    <rPh sb="0" eb="1">
      <t>カ</t>
    </rPh>
    <rPh sb="3" eb="4">
      <t>メ</t>
    </rPh>
    <rPh sb="6" eb="7">
      <t>メイ</t>
    </rPh>
    <phoneticPr fontId="2"/>
  </si>
  <si>
    <t>訓練科名</t>
    <rPh sb="0" eb="2">
      <t>クンレン</t>
    </rPh>
    <rPh sb="2" eb="4">
      <t>カメイ</t>
    </rPh>
    <phoneticPr fontId="2"/>
  </si>
  <si>
    <t>時間数</t>
    <rPh sb="0" eb="3">
      <t>ジカンスウ</t>
    </rPh>
    <phoneticPr fontId="2"/>
  </si>
  <si>
    <t>人</t>
    <rPh sb="0" eb="1">
      <t>ニン</t>
    </rPh>
    <phoneticPr fontId="2"/>
  </si>
  <si>
    <t>電話番号</t>
    <rPh sb="0" eb="2">
      <t>デンワ</t>
    </rPh>
    <rPh sb="2" eb="4">
      <t>バンゴウ</t>
    </rPh>
    <phoneticPr fontId="2"/>
  </si>
  <si>
    <t>ＦＡＸ番号</t>
    <rPh sb="3" eb="5">
      <t>バンゴウ</t>
    </rPh>
    <phoneticPr fontId="2"/>
  </si>
  <si>
    <t>学　　　科</t>
    <rPh sb="0" eb="1">
      <t>ガク</t>
    </rPh>
    <rPh sb="4" eb="5">
      <t>カ</t>
    </rPh>
    <phoneticPr fontId="2"/>
  </si>
  <si>
    <t>備考</t>
    <rPh sb="0" eb="2">
      <t>ビコウ</t>
    </rPh>
    <phoneticPr fontId="2"/>
  </si>
  <si>
    <t>訓練時間</t>
    <rPh sb="0" eb="2">
      <t>クンレン</t>
    </rPh>
    <rPh sb="2" eb="4">
      <t>ジカン</t>
    </rPh>
    <phoneticPr fontId="2"/>
  </si>
  <si>
    <t>休憩室</t>
    <rPh sb="0" eb="3">
      <t>キュウケイシツ</t>
    </rPh>
    <phoneticPr fontId="2"/>
  </si>
  <si>
    <t>就職支援室</t>
    <rPh sb="0" eb="2">
      <t>シュウショク</t>
    </rPh>
    <rPh sb="2" eb="4">
      <t>シエン</t>
    </rPh>
    <rPh sb="4" eb="5">
      <t>シツ</t>
    </rPh>
    <phoneticPr fontId="2"/>
  </si>
  <si>
    <t>実施施設名</t>
    <rPh sb="0" eb="2">
      <t>ジッシ</t>
    </rPh>
    <rPh sb="2" eb="4">
      <t>シセツ</t>
    </rPh>
    <rPh sb="4" eb="5">
      <t>メイ</t>
    </rPh>
    <phoneticPr fontId="2"/>
  </si>
  <si>
    <t>電話</t>
    <rPh sb="0" eb="2">
      <t>デンワ</t>
    </rPh>
    <phoneticPr fontId="2"/>
  </si>
  <si>
    <t>所　在　地</t>
    <rPh sb="0" eb="1">
      <t>トコロ</t>
    </rPh>
    <rPh sb="2" eb="3">
      <t>ザイ</t>
    </rPh>
    <rPh sb="4" eb="5">
      <t>チ</t>
    </rPh>
    <phoneticPr fontId="2"/>
  </si>
  <si>
    <t>月生</t>
    <rPh sb="0" eb="1">
      <t>ガツ</t>
    </rPh>
    <rPh sb="1" eb="2">
      <t>セイ</t>
    </rPh>
    <phoneticPr fontId="2"/>
  </si>
  <si>
    <t>受託可能月</t>
    <rPh sb="0" eb="2">
      <t>ジュタク</t>
    </rPh>
    <rPh sb="2" eb="4">
      <t>カノウ</t>
    </rPh>
    <rPh sb="4" eb="5">
      <t>ツキ</t>
    </rPh>
    <phoneticPr fontId="2"/>
  </si>
  <si>
    <t>その他</t>
    <rPh sb="2" eb="3">
      <t>タ</t>
    </rPh>
    <phoneticPr fontId="2"/>
  </si>
  <si>
    <t>出版社名</t>
    <rPh sb="0" eb="2">
      <t>シュッパン</t>
    </rPh>
    <rPh sb="2" eb="3">
      <t>シャ</t>
    </rPh>
    <rPh sb="3" eb="4">
      <t>メイ</t>
    </rPh>
    <phoneticPr fontId="2"/>
  </si>
  <si>
    <t>合　　　　　計</t>
    <rPh sb="0" eb="7">
      <t>ゴウケイ</t>
    </rPh>
    <phoneticPr fontId="2"/>
  </si>
  <si>
    <t>受　託　元</t>
    <rPh sb="0" eb="1">
      <t>ウケ</t>
    </rPh>
    <rPh sb="2" eb="3">
      <t>コトヅケ</t>
    </rPh>
    <rPh sb="4" eb="5">
      <t>モト</t>
    </rPh>
    <phoneticPr fontId="2"/>
  </si>
  <si>
    <t>実施施設</t>
    <rPh sb="0" eb="2">
      <t>ジッシ</t>
    </rPh>
    <rPh sb="2" eb="4">
      <t>シセツ</t>
    </rPh>
    <phoneticPr fontId="2"/>
  </si>
  <si>
    <t>カリキュラム詳細</t>
    <rPh sb="6" eb="8">
      <t>ショウサイ</t>
    </rPh>
    <phoneticPr fontId="2"/>
  </si>
  <si>
    <t>教科書名</t>
    <rPh sb="0" eb="3">
      <t>キョウカショ</t>
    </rPh>
    <rPh sb="3" eb="4">
      <t>メイ</t>
    </rPh>
    <phoneticPr fontId="2"/>
  </si>
  <si>
    <t>＊教科書については定価表示があるもの。</t>
    <rPh sb="1" eb="4">
      <t>キョウカショ</t>
    </rPh>
    <rPh sb="9" eb="11">
      <t>テイカ</t>
    </rPh>
    <rPh sb="11" eb="13">
      <t>ヒョウジ</t>
    </rPh>
    <phoneticPr fontId="2"/>
  </si>
  <si>
    <t>氏　　名</t>
    <rPh sb="0" eb="1">
      <t>シ</t>
    </rPh>
    <rPh sb="3" eb="4">
      <t>メイ</t>
    </rPh>
    <phoneticPr fontId="2"/>
  </si>
  <si>
    <t>常勤・非常勤</t>
    <rPh sb="0" eb="2">
      <t>ジョウキン</t>
    </rPh>
    <rPh sb="3" eb="6">
      <t>ヒジョウキン</t>
    </rPh>
    <phoneticPr fontId="2"/>
  </si>
  <si>
    <t>担当科目</t>
    <rPh sb="0" eb="2">
      <t>タントウ</t>
    </rPh>
    <rPh sb="2" eb="4">
      <t>カモク</t>
    </rPh>
    <phoneticPr fontId="2"/>
  </si>
  <si>
    <t>関連資格・免許の名称等</t>
    <rPh sb="0" eb="2">
      <t>カンレン</t>
    </rPh>
    <rPh sb="2" eb="4">
      <t>シカク</t>
    </rPh>
    <rPh sb="5" eb="7">
      <t>メンキョ</t>
    </rPh>
    <rPh sb="8" eb="10">
      <t>メイショウ</t>
    </rPh>
    <rPh sb="10" eb="11">
      <t>ナド</t>
    </rPh>
    <phoneticPr fontId="2"/>
  </si>
  <si>
    <t>主担当・補助</t>
    <rPh sb="0" eb="1">
      <t>シュ</t>
    </rPh>
    <rPh sb="1" eb="3">
      <t>タントウ</t>
    </rPh>
    <rPh sb="4" eb="6">
      <t>ホジョ</t>
    </rPh>
    <phoneticPr fontId="2"/>
  </si>
  <si>
    <t>　１．職業訓練指導員免許を有する者</t>
    <rPh sb="3" eb="5">
      <t>ショクギョウ</t>
    </rPh>
    <rPh sb="5" eb="7">
      <t>クンレン</t>
    </rPh>
    <rPh sb="7" eb="10">
      <t>シドウイン</t>
    </rPh>
    <rPh sb="10" eb="12">
      <t>メンキョ</t>
    </rPh>
    <rPh sb="13" eb="14">
      <t>ユウ</t>
    </rPh>
    <rPh sb="16" eb="17">
      <t>モノ</t>
    </rPh>
    <phoneticPr fontId="2"/>
  </si>
  <si>
    <t>訓練コース</t>
    <rPh sb="0" eb="2">
      <t>クンレン</t>
    </rPh>
    <phoneticPr fontId="2"/>
  </si>
  <si>
    <t>入校式</t>
    <rPh sb="0" eb="3">
      <t>ニュウコウシキ</t>
    </rPh>
    <phoneticPr fontId="2"/>
  </si>
  <si>
    <t>修了式</t>
    <rPh sb="0" eb="2">
      <t>シュウリョウ</t>
    </rPh>
    <rPh sb="2" eb="3">
      <t>シキ</t>
    </rPh>
    <phoneticPr fontId="2"/>
  </si>
  <si>
    <t>有料</t>
    <rPh sb="0" eb="2">
      <t>ユウリョウ</t>
    </rPh>
    <phoneticPr fontId="2"/>
  </si>
  <si>
    <t>無料</t>
    <rPh sb="0" eb="2">
      <t>ムリョウ</t>
    </rPh>
    <phoneticPr fontId="2"/>
  </si>
  <si>
    <t>契約者名（社名）</t>
    <rPh sb="0" eb="3">
      <t>ケイヤクシャ</t>
    </rPh>
    <rPh sb="3" eb="4">
      <t>メイ</t>
    </rPh>
    <rPh sb="5" eb="7">
      <t>シャメイ</t>
    </rPh>
    <phoneticPr fontId="2"/>
  </si>
  <si>
    <t>平　　　　　　　　均</t>
    <rPh sb="0" eb="1">
      <t>ヒラ</t>
    </rPh>
    <rPh sb="9" eb="10">
      <t>タモツ</t>
    </rPh>
    <phoneticPr fontId="2"/>
  </si>
  <si>
    <t>時間</t>
    <rPh sb="0" eb="2">
      <t>ジカン</t>
    </rPh>
    <phoneticPr fontId="2"/>
  </si>
  <si>
    <t>学科</t>
    <rPh sb="0" eb="2">
      <t>ガッカ</t>
    </rPh>
    <phoneticPr fontId="2"/>
  </si>
  <si>
    <t>実技</t>
    <rPh sb="0" eb="2">
      <t>ジツギ</t>
    </rPh>
    <phoneticPr fontId="2"/>
  </si>
  <si>
    <t>日間</t>
    <rPh sb="0" eb="2">
      <t>ニチカン</t>
    </rPh>
    <phoneticPr fontId="2"/>
  </si>
  <si>
    <t>訓練日</t>
    <rPh sb="0" eb="2">
      <t>クンレン</t>
    </rPh>
    <rPh sb="2" eb="3">
      <t>ビ</t>
    </rPh>
    <phoneticPr fontId="2"/>
  </si>
  <si>
    <t>就職支援</t>
    <rPh sb="0" eb="2">
      <t>シュウショク</t>
    </rPh>
    <rPh sb="2" eb="4">
      <t>シエン</t>
    </rPh>
    <phoneticPr fontId="2"/>
  </si>
  <si>
    <t>教室番号</t>
    <rPh sb="0" eb="2">
      <t>キョウシツ</t>
    </rPh>
    <rPh sb="2" eb="4">
      <t>バンゴウ</t>
    </rPh>
    <phoneticPr fontId="2"/>
  </si>
  <si>
    <t>OS</t>
    <phoneticPr fontId="2"/>
  </si>
  <si>
    <t>事務部門</t>
    <rPh sb="0" eb="2">
      <t>ジム</t>
    </rPh>
    <rPh sb="2" eb="4">
      <t>ブモン</t>
    </rPh>
    <phoneticPr fontId="2"/>
  </si>
  <si>
    <t>コース名</t>
    <rPh sb="3" eb="4">
      <t>メイ</t>
    </rPh>
    <phoneticPr fontId="2"/>
  </si>
  <si>
    <t>名称</t>
    <rPh sb="0" eb="2">
      <t>メイショウ</t>
    </rPh>
    <phoneticPr fontId="2"/>
  </si>
  <si>
    <t>最寄り駅(バス停)からの距離</t>
    <rPh sb="0" eb="2">
      <t>モヨ</t>
    </rPh>
    <rPh sb="3" eb="4">
      <t>エキ</t>
    </rPh>
    <rPh sb="7" eb="8">
      <t>テイ</t>
    </rPh>
    <rPh sb="12" eb="14">
      <t>キョリ</t>
    </rPh>
    <phoneticPr fontId="2"/>
  </si>
  <si>
    <t>距離（㎞）</t>
    <rPh sb="0" eb="2">
      <t>キョリ</t>
    </rPh>
    <phoneticPr fontId="2"/>
  </si>
  <si>
    <t>プロジェクター</t>
    <phoneticPr fontId="2"/>
  </si>
  <si>
    <t>モニター</t>
    <phoneticPr fontId="2"/>
  </si>
  <si>
    <t>喫煙所</t>
    <rPh sb="0" eb="2">
      <t>キツエン</t>
    </rPh>
    <rPh sb="2" eb="3">
      <t>ジョ</t>
    </rPh>
    <phoneticPr fontId="2"/>
  </si>
  <si>
    <t>男性用</t>
    <rPh sb="0" eb="3">
      <t>ダンセイヨウ</t>
    </rPh>
    <phoneticPr fontId="2"/>
  </si>
  <si>
    <t>女性用</t>
    <rPh sb="0" eb="3">
      <t>ジョセイヨウ</t>
    </rPh>
    <phoneticPr fontId="2"/>
  </si>
  <si>
    <t>訓練設備</t>
    <rPh sb="0" eb="2">
      <t>クンレン</t>
    </rPh>
    <rPh sb="2" eb="4">
      <t>セツビ</t>
    </rPh>
    <phoneticPr fontId="2"/>
  </si>
  <si>
    <t>申込月</t>
    <rPh sb="0" eb="2">
      <t>モウシコミ</t>
    </rPh>
    <rPh sb="2" eb="3">
      <t>ツキ</t>
    </rPh>
    <phoneticPr fontId="2"/>
  </si>
  <si>
    <t>求人情報誌</t>
    <rPh sb="0" eb="2">
      <t>キュウジン</t>
    </rPh>
    <rPh sb="2" eb="5">
      <t>ジョウホウシ</t>
    </rPh>
    <phoneticPr fontId="2"/>
  </si>
  <si>
    <t>分</t>
    <rPh sb="0" eb="1">
      <t>フン</t>
    </rPh>
    <phoneticPr fontId="2"/>
  </si>
  <si>
    <t>委託訓練使用教室数</t>
    <rPh sb="0" eb="2">
      <t>イタク</t>
    </rPh>
    <rPh sb="2" eb="4">
      <t>クンレン</t>
    </rPh>
    <rPh sb="4" eb="6">
      <t>シヨウ</t>
    </rPh>
    <rPh sb="6" eb="8">
      <t>キョウシツ</t>
    </rPh>
    <rPh sb="8" eb="9">
      <t>スウ</t>
    </rPh>
    <phoneticPr fontId="2"/>
  </si>
  <si>
    <t>机の形状</t>
    <rPh sb="0" eb="1">
      <t>ツクエ</t>
    </rPh>
    <rPh sb="2" eb="4">
      <t>ケイジョウ</t>
    </rPh>
    <phoneticPr fontId="2"/>
  </si>
  <si>
    <t>椅子の形状</t>
    <rPh sb="0" eb="2">
      <t>イス</t>
    </rPh>
    <rPh sb="3" eb="5">
      <t>ケイジョウ</t>
    </rPh>
    <phoneticPr fontId="2"/>
  </si>
  <si>
    <t>種類（デスクトップ又はノート型）</t>
    <rPh sb="0" eb="2">
      <t>シュルイ</t>
    </rPh>
    <rPh sb="9" eb="10">
      <t>マタ</t>
    </rPh>
    <rPh sb="14" eb="15">
      <t>ガタ</t>
    </rPh>
    <phoneticPr fontId="2"/>
  </si>
  <si>
    <t>CPU</t>
    <phoneticPr fontId="2"/>
  </si>
  <si>
    <t>受入可能定員</t>
    <rPh sb="0" eb="2">
      <t>ウケイレ</t>
    </rPh>
    <rPh sb="2" eb="4">
      <t>カノウ</t>
    </rPh>
    <rPh sb="4" eb="6">
      <t>テイイン</t>
    </rPh>
    <phoneticPr fontId="2"/>
  </si>
  <si>
    <t>年齢層</t>
    <rPh sb="0" eb="3">
      <t>ネンレイソウ</t>
    </rPh>
    <phoneticPr fontId="2"/>
  </si>
  <si>
    <t>訓練前に保有していてほしい資格等</t>
    <rPh sb="0" eb="2">
      <t>クンレン</t>
    </rPh>
    <rPh sb="2" eb="3">
      <t>マエ</t>
    </rPh>
    <rPh sb="4" eb="6">
      <t>ホユウ</t>
    </rPh>
    <rPh sb="13" eb="16">
      <t>シカクトウ</t>
    </rPh>
    <phoneticPr fontId="2"/>
  </si>
  <si>
    <t>認可機関名</t>
    <rPh sb="0" eb="2">
      <t>ニンカ</t>
    </rPh>
    <rPh sb="2" eb="4">
      <t>キカン</t>
    </rPh>
    <rPh sb="4" eb="5">
      <t>メイ</t>
    </rPh>
    <phoneticPr fontId="2"/>
  </si>
  <si>
    <t>別科目内容</t>
    <rPh sb="0" eb="1">
      <t>ベツ</t>
    </rPh>
    <rPh sb="1" eb="3">
      <t>カモク</t>
    </rPh>
    <rPh sb="3" eb="5">
      <t>ナイヨウ</t>
    </rPh>
    <phoneticPr fontId="2"/>
  </si>
  <si>
    <t>同一科目内容</t>
    <rPh sb="0" eb="2">
      <t>ドウイツ</t>
    </rPh>
    <rPh sb="2" eb="4">
      <t>カモク</t>
    </rPh>
    <rPh sb="4" eb="6">
      <t>ナイヨウ</t>
    </rPh>
    <phoneticPr fontId="2"/>
  </si>
  <si>
    <t>例</t>
    <rPh sb="0" eb="1">
      <t>レイ</t>
    </rPh>
    <phoneticPr fontId="2"/>
  </si>
  <si>
    <t>同一</t>
    <rPh sb="0" eb="2">
      <t>ドウイツ</t>
    </rPh>
    <phoneticPr fontId="2"/>
  </si>
  <si>
    <t>別</t>
    <rPh sb="0" eb="1">
      <t>ベツ</t>
    </rPh>
    <phoneticPr fontId="2"/>
  </si>
  <si>
    <t>○○校</t>
    <rPh sb="2" eb="3">
      <t>コウ</t>
    </rPh>
    <phoneticPr fontId="2"/>
  </si>
  <si>
    <t>常勤</t>
    <rPh sb="0" eb="2">
      <t>ジョウキン</t>
    </rPh>
    <phoneticPr fontId="2"/>
  </si>
  <si>
    <t>非常勤</t>
    <rPh sb="0" eb="3">
      <t>ヒジョウキン</t>
    </rPh>
    <phoneticPr fontId="2"/>
  </si>
  <si>
    <t>主担当</t>
    <rPh sb="0" eb="1">
      <t>シュ</t>
    </rPh>
    <rPh sb="1" eb="3">
      <t>タントウ</t>
    </rPh>
    <phoneticPr fontId="2"/>
  </si>
  <si>
    <t>補助</t>
    <rPh sb="0" eb="2">
      <t>ホジョ</t>
    </rPh>
    <phoneticPr fontId="2"/>
  </si>
  <si>
    <t>資格</t>
    <rPh sb="0" eb="2">
      <t>シカク</t>
    </rPh>
    <phoneticPr fontId="2"/>
  </si>
  <si>
    <t>○</t>
    <phoneticPr fontId="2"/>
  </si>
  <si>
    <t>××</t>
    <phoneticPr fontId="2"/>
  </si>
  <si>
    <t>10年</t>
    <rPh sb="2" eb="3">
      <t>ネン</t>
    </rPh>
    <phoneticPr fontId="2"/>
  </si>
  <si>
    <t>15年</t>
    <rPh sb="2" eb="3">
      <t>ネン</t>
    </rPh>
    <phoneticPr fontId="2"/>
  </si>
  <si>
    <t>××指導員、××上級</t>
    <rPh sb="2" eb="5">
      <t>シドウイン</t>
    </rPh>
    <rPh sb="8" eb="10">
      <t>ジョウキュウ</t>
    </rPh>
    <phoneticPr fontId="2"/>
  </si>
  <si>
    <t>科目名</t>
    <rPh sb="0" eb="3">
      <t>カモクメイ</t>
    </rPh>
    <phoneticPr fontId="2"/>
  </si>
  <si>
    <t>××</t>
    <phoneticPr fontId="2"/>
  </si>
  <si>
    <t>毎日</t>
    <rPh sb="0" eb="2">
      <t>マイニチ</t>
    </rPh>
    <phoneticPr fontId="2"/>
  </si>
  <si>
    <t>定期</t>
    <rPh sb="0" eb="2">
      <t>テイキ</t>
    </rPh>
    <phoneticPr fontId="2"/>
  </si>
  <si>
    <t>不定期</t>
    <rPh sb="0" eb="3">
      <t>フテイキ</t>
    </rPh>
    <phoneticPr fontId="2"/>
  </si>
  <si>
    <t>相談経験年数       （通算）</t>
    <rPh sb="0" eb="2">
      <t>ソウダン</t>
    </rPh>
    <rPh sb="2" eb="4">
      <t>ケイケン</t>
    </rPh>
    <rPh sb="4" eb="6">
      <t>ネンスウ</t>
    </rPh>
    <rPh sb="14" eb="16">
      <t>ツウサン</t>
    </rPh>
    <phoneticPr fontId="2"/>
  </si>
  <si>
    <t>就職実績（率）</t>
    <rPh sb="0" eb="2">
      <t>シュウショク</t>
    </rPh>
    <rPh sb="2" eb="4">
      <t>ジッセキ</t>
    </rPh>
    <rPh sb="5" eb="6">
      <t>リツ</t>
    </rPh>
    <phoneticPr fontId="2"/>
  </si>
  <si>
    <t>○×出版</t>
    <rPh sb="2" eb="4">
      <t>シュッパン</t>
    </rPh>
    <phoneticPr fontId="2"/>
  </si>
  <si>
    <t>㎡</t>
    <phoneticPr fontId="2"/>
  </si>
  <si>
    <t>台</t>
    <rPh sb="0" eb="1">
      <t>ダイ</t>
    </rPh>
    <phoneticPr fontId="2"/>
  </si>
  <si>
    <t>講師の資格内容別人数</t>
    <rPh sb="0" eb="2">
      <t>コウシ</t>
    </rPh>
    <rPh sb="3" eb="5">
      <t>シカク</t>
    </rPh>
    <rPh sb="5" eb="7">
      <t>ナイヨウ</t>
    </rPh>
    <rPh sb="7" eb="8">
      <t>ベツ</t>
    </rPh>
    <rPh sb="8" eb="10">
      <t>ニンズウ</t>
    </rPh>
    <phoneticPr fontId="2"/>
  </si>
  <si>
    <t>教育部門
(別途講師名簿作成）</t>
    <rPh sb="0" eb="2">
      <t>キョウイク</t>
    </rPh>
    <rPh sb="2" eb="4">
      <t>ブモン</t>
    </rPh>
    <rPh sb="6" eb="8">
      <t>ベット</t>
    </rPh>
    <rPh sb="8" eb="10">
      <t>コウシ</t>
    </rPh>
    <rPh sb="10" eb="12">
      <t>メイボ</t>
    </rPh>
    <rPh sb="12" eb="14">
      <t>サクセイ</t>
    </rPh>
    <phoneticPr fontId="2"/>
  </si>
  <si>
    <t>開始時刻</t>
    <rPh sb="0" eb="2">
      <t>カイシ</t>
    </rPh>
    <rPh sb="2" eb="4">
      <t>ジコク</t>
    </rPh>
    <phoneticPr fontId="2"/>
  </si>
  <si>
    <t>○</t>
    <phoneticPr fontId="2"/>
  </si>
  <si>
    <t>担当者氏名</t>
    <rPh sb="0" eb="2">
      <t>タントウ</t>
    </rPh>
    <rPh sb="2" eb="3">
      <t>シャ</t>
    </rPh>
    <rPh sb="3" eb="4">
      <t>ウジ</t>
    </rPh>
    <rPh sb="4" eb="5">
      <t>メイ</t>
    </rPh>
    <phoneticPr fontId="2"/>
  </si>
  <si>
    <t>実施施設１の最寄り駅</t>
    <rPh sb="0" eb="2">
      <t>ジッシ</t>
    </rPh>
    <rPh sb="2" eb="4">
      <t>シセツ</t>
    </rPh>
    <rPh sb="6" eb="8">
      <t>モヨ</t>
    </rPh>
    <rPh sb="9" eb="10">
      <t>エキ</t>
    </rPh>
    <phoneticPr fontId="2"/>
  </si>
  <si>
    <t>室</t>
    <rPh sb="0" eb="1">
      <t>シツ</t>
    </rPh>
    <phoneticPr fontId="2"/>
  </si>
  <si>
    <t>１　契約者及び訓練規模等</t>
    <rPh sb="2" eb="5">
      <t>ケイヤクシャ</t>
    </rPh>
    <rPh sb="5" eb="6">
      <t>オヨ</t>
    </rPh>
    <rPh sb="7" eb="9">
      <t>クンレン</t>
    </rPh>
    <rPh sb="9" eb="11">
      <t>キボ</t>
    </rPh>
    <rPh sb="11" eb="12">
      <t>トウ</t>
    </rPh>
    <phoneticPr fontId="2"/>
  </si>
  <si>
    <t>メールアドレス</t>
    <phoneticPr fontId="2"/>
  </si>
  <si>
    <t>７　就職支援の概要</t>
    <rPh sb="2" eb="4">
      <t>シュウショク</t>
    </rPh>
    <rPh sb="4" eb="6">
      <t>シエン</t>
    </rPh>
    <rPh sb="7" eb="9">
      <t>ガイヨウ</t>
    </rPh>
    <phoneticPr fontId="2"/>
  </si>
  <si>
    <t>５　講　師　名　簿</t>
    <rPh sb="2" eb="3">
      <t>コウ</t>
    </rPh>
    <rPh sb="4" eb="5">
      <t>シ</t>
    </rPh>
    <rPh sb="6" eb="7">
      <t>メイ</t>
    </rPh>
    <rPh sb="8" eb="9">
      <t>ボ</t>
    </rPh>
    <phoneticPr fontId="2"/>
  </si>
  <si>
    <t>ホワイトボード</t>
    <phoneticPr fontId="2"/>
  </si>
  <si>
    <t>うち
常勤者数</t>
    <rPh sb="3" eb="6">
      <t>ジョウキンシャ</t>
    </rPh>
    <rPh sb="6" eb="7">
      <t>スウ</t>
    </rPh>
    <phoneticPr fontId="2"/>
  </si>
  <si>
    <t>うち
非常勤者数</t>
    <rPh sb="3" eb="6">
      <t>ヒジョウキン</t>
    </rPh>
    <rPh sb="6" eb="7">
      <t>シャ</t>
    </rPh>
    <rPh sb="7" eb="8">
      <t>スウ</t>
    </rPh>
    <phoneticPr fontId="2"/>
  </si>
  <si>
    <t>全講師
人数</t>
    <rPh sb="0" eb="1">
      <t>ゼン</t>
    </rPh>
    <rPh sb="1" eb="3">
      <t>コウシ</t>
    </rPh>
    <rPh sb="4" eb="6">
      <t>ニンズウ</t>
    </rPh>
    <phoneticPr fontId="2"/>
  </si>
  <si>
    <t>資格の
認可機関</t>
    <rPh sb="0" eb="2">
      <t>シカク</t>
    </rPh>
    <rPh sb="4" eb="6">
      <t>ニンカ</t>
    </rPh>
    <rPh sb="6" eb="8">
      <t>キカン</t>
    </rPh>
    <phoneticPr fontId="2"/>
  </si>
  <si>
    <t>※ ４ 訓練の概要「教育部門」全講師人数分記載すること。</t>
    <rPh sb="4" eb="6">
      <t>クンレン</t>
    </rPh>
    <rPh sb="7" eb="9">
      <t>ガイヨウ</t>
    </rPh>
    <rPh sb="10" eb="12">
      <t>キョウイク</t>
    </rPh>
    <rPh sb="12" eb="14">
      <t>ブモン</t>
    </rPh>
    <rPh sb="15" eb="16">
      <t>ゼン</t>
    </rPh>
    <rPh sb="16" eb="18">
      <t>コウシ</t>
    </rPh>
    <rPh sb="18" eb="21">
      <t>ニンズウブン</t>
    </rPh>
    <rPh sb="21" eb="23">
      <t>キサイ</t>
    </rPh>
    <phoneticPr fontId="2"/>
  </si>
  <si>
    <t>受講対象者
要件*</t>
    <rPh sb="0" eb="2">
      <t>ジュコウ</t>
    </rPh>
    <rPh sb="2" eb="5">
      <t>タイショウシャ</t>
    </rPh>
    <rPh sb="6" eb="8">
      <t>ヨウケン</t>
    </rPh>
    <phoneticPr fontId="2"/>
  </si>
  <si>
    <t>*受講対象者要件は、訓練レベルに合った応募を促すため、応募者に通知するもので、入校を断る要件にはできません。</t>
    <rPh sb="1" eb="3">
      <t>ジュコウ</t>
    </rPh>
    <rPh sb="3" eb="6">
      <t>タイショウシャ</t>
    </rPh>
    <rPh sb="6" eb="8">
      <t>ヨウケン</t>
    </rPh>
    <rPh sb="10" eb="12">
      <t>クンレン</t>
    </rPh>
    <rPh sb="16" eb="17">
      <t>ア</t>
    </rPh>
    <rPh sb="19" eb="21">
      <t>オウボ</t>
    </rPh>
    <rPh sb="22" eb="23">
      <t>ウナガ</t>
    </rPh>
    <rPh sb="27" eb="29">
      <t>オウボ</t>
    </rPh>
    <rPh sb="29" eb="30">
      <t>シャ</t>
    </rPh>
    <rPh sb="31" eb="33">
      <t>ツウチ</t>
    </rPh>
    <rPh sb="39" eb="41">
      <t>ニュウコウ</t>
    </rPh>
    <rPh sb="42" eb="43">
      <t>コトワ</t>
    </rPh>
    <rPh sb="44" eb="46">
      <t>ヨウケン</t>
    </rPh>
    <phoneticPr fontId="2"/>
  </si>
  <si>
    <r>
      <t>４　訓練の概要</t>
    </r>
    <r>
      <rPr>
        <b/>
        <sz val="14"/>
        <color indexed="10"/>
        <rFont val="ＭＳ Ｐゴシック"/>
        <family val="3"/>
        <charset val="128"/>
      </rPr>
      <t>　</t>
    </r>
    <r>
      <rPr>
        <b/>
        <sz val="11"/>
        <color indexed="10"/>
        <rFont val="ＭＳ Ｐゴシック"/>
        <family val="3"/>
        <charset val="128"/>
      </rPr>
      <t>(訓練科目ごとに作成すること)</t>
    </r>
    <rPh sb="2" eb="4">
      <t>クンレン</t>
    </rPh>
    <rPh sb="5" eb="7">
      <t>ガイヨウ</t>
    </rPh>
    <rPh sb="9" eb="11">
      <t>クンレン</t>
    </rPh>
    <rPh sb="11" eb="13">
      <t>カモク</t>
    </rPh>
    <rPh sb="16" eb="18">
      <t>サクセイ</t>
    </rPh>
    <phoneticPr fontId="2"/>
  </si>
  <si>
    <r>
      <t>６　訓練カリキュラム</t>
    </r>
    <r>
      <rPr>
        <b/>
        <sz val="14"/>
        <color indexed="10"/>
        <rFont val="ＭＳ Ｐゴシック"/>
        <family val="3"/>
        <charset val="128"/>
      </rPr>
      <t>　</t>
    </r>
    <r>
      <rPr>
        <b/>
        <sz val="11"/>
        <color indexed="10"/>
        <rFont val="ＭＳ Ｐゴシック"/>
        <family val="3"/>
        <charset val="128"/>
      </rPr>
      <t>(訓練科目ごとに作成すること。）</t>
    </r>
    <rPh sb="2" eb="4">
      <t>クンレン</t>
    </rPh>
    <rPh sb="12" eb="14">
      <t>クンレン</t>
    </rPh>
    <rPh sb="14" eb="16">
      <t>カモク</t>
    </rPh>
    <rPh sb="19" eb="21">
      <t>サクセイ</t>
    </rPh>
    <phoneticPr fontId="2"/>
  </si>
  <si>
    <t>８　就　職　担　当　者　名　簿</t>
    <rPh sb="2" eb="3">
      <t>シュウ</t>
    </rPh>
    <rPh sb="4" eb="5">
      <t>ショク</t>
    </rPh>
    <rPh sb="6" eb="7">
      <t>タン</t>
    </rPh>
    <rPh sb="8" eb="9">
      <t>トウ</t>
    </rPh>
    <rPh sb="10" eb="11">
      <t>シャ</t>
    </rPh>
    <rPh sb="12" eb="13">
      <t>メイ</t>
    </rPh>
    <rPh sb="14" eb="15">
      <t>ボ</t>
    </rPh>
    <phoneticPr fontId="2"/>
  </si>
  <si>
    <t>訓 練 科 名</t>
    <rPh sb="0" eb="1">
      <t>クン</t>
    </rPh>
    <rPh sb="2" eb="3">
      <t>ネリ</t>
    </rPh>
    <rPh sb="4" eb="5">
      <t>カ</t>
    </rPh>
    <rPh sb="6" eb="7">
      <t>メイ</t>
    </rPh>
    <phoneticPr fontId="2"/>
  </si>
  <si>
    <t>入校・修了式</t>
    <rPh sb="0" eb="2">
      <t>ニュウコウ</t>
    </rPh>
    <rPh sb="3" eb="5">
      <t>シュウリョウ</t>
    </rPh>
    <rPh sb="5" eb="6">
      <t>シキ</t>
    </rPh>
    <phoneticPr fontId="2"/>
  </si>
  <si>
    <t>（単位：円）</t>
    <rPh sb="1" eb="3">
      <t>タンイ</t>
    </rPh>
    <rPh sb="4" eb="5">
      <t>エン</t>
    </rPh>
    <phoneticPr fontId="2"/>
  </si>
  <si>
    <t>「主担当講師は必ず、以下のどちらかの要件に該当する者とする。」</t>
    <rPh sb="1" eb="2">
      <t>シュ</t>
    </rPh>
    <rPh sb="2" eb="4">
      <t>タントウ</t>
    </rPh>
    <rPh sb="4" eb="6">
      <t>コウシ</t>
    </rPh>
    <rPh sb="7" eb="8">
      <t>カナラ</t>
    </rPh>
    <rPh sb="10" eb="12">
      <t>イカ</t>
    </rPh>
    <rPh sb="18" eb="20">
      <t>ヨウケン</t>
    </rPh>
    <rPh sb="21" eb="23">
      <t>ガイトウ</t>
    </rPh>
    <rPh sb="25" eb="26">
      <t>モノ</t>
    </rPh>
    <phoneticPr fontId="2"/>
  </si>
  <si>
    <t>　　　（６）（１）から（５）までに掲げる者と同等以上の能力を有すると認められる者として厚生労働大臣が別に定める者</t>
    <rPh sb="17" eb="18">
      <t>カカ</t>
    </rPh>
    <rPh sb="20" eb="21">
      <t>モノ</t>
    </rPh>
    <rPh sb="22" eb="24">
      <t>ドウトウ</t>
    </rPh>
    <rPh sb="24" eb="26">
      <t>イジョウ</t>
    </rPh>
    <rPh sb="27" eb="29">
      <t>ノウリョク</t>
    </rPh>
    <rPh sb="30" eb="31">
      <t>ユウ</t>
    </rPh>
    <rPh sb="34" eb="35">
      <t>ミト</t>
    </rPh>
    <rPh sb="39" eb="40">
      <t>モノ</t>
    </rPh>
    <rPh sb="43" eb="45">
      <t>コウセイ</t>
    </rPh>
    <rPh sb="45" eb="47">
      <t>ロウドウ</t>
    </rPh>
    <rPh sb="47" eb="49">
      <t>ダイジン</t>
    </rPh>
    <rPh sb="50" eb="51">
      <t>ベツ</t>
    </rPh>
    <rPh sb="52" eb="53">
      <t>サダ</t>
    </rPh>
    <rPh sb="55" eb="56">
      <t>モノ</t>
    </rPh>
    <phoneticPr fontId="2"/>
  </si>
  <si>
    <t>指導員資格有</t>
    <rPh sb="0" eb="3">
      <t>シドウイン</t>
    </rPh>
    <rPh sb="3" eb="5">
      <t>シカク</t>
    </rPh>
    <rPh sb="5" eb="6">
      <t>アリ</t>
    </rPh>
    <phoneticPr fontId="2"/>
  </si>
  <si>
    <t>○</t>
    <phoneticPr fontId="2"/>
  </si>
  <si>
    <t>東京 太郎</t>
    <rPh sb="0" eb="2">
      <t>トウキョウ</t>
    </rPh>
    <rPh sb="3" eb="5">
      <t>タロウ</t>
    </rPh>
    <phoneticPr fontId="2"/>
  </si>
  <si>
    <t>新宿　花子</t>
    <rPh sb="0" eb="2">
      <t>シンジュク</t>
    </rPh>
    <rPh sb="3" eb="5">
      <t>ハナコ</t>
    </rPh>
    <phoneticPr fontId="2"/>
  </si>
  <si>
    <t>△△</t>
    <phoneticPr fontId="2"/>
  </si>
  <si>
    <t>2-(3)</t>
  </si>
  <si>
    <t>高卒</t>
    <rPh sb="0" eb="2">
      <t>コウソツ</t>
    </rPh>
    <phoneticPr fontId="2"/>
  </si>
  <si>
    <t>大卒</t>
    <rPh sb="0" eb="2">
      <t>ダイソツ</t>
    </rPh>
    <phoneticPr fontId="2"/>
  </si>
  <si>
    <t>今回の担当科目に関する経験年数（通算）</t>
    <rPh sb="0" eb="2">
      <t>コンカイ</t>
    </rPh>
    <rPh sb="3" eb="5">
      <t>タントウ</t>
    </rPh>
    <rPh sb="5" eb="7">
      <t>カモク</t>
    </rPh>
    <rPh sb="8" eb="9">
      <t>カン</t>
    </rPh>
    <rPh sb="11" eb="13">
      <t>ケイケン</t>
    </rPh>
    <rPh sb="13" eb="15">
      <t>ネンスウ</t>
    </rPh>
    <rPh sb="16" eb="18">
      <t>ツウサン</t>
    </rPh>
    <phoneticPr fontId="2"/>
  </si>
  <si>
    <t>講師経験</t>
    <rPh sb="0" eb="2">
      <t>コウシ</t>
    </rPh>
    <rPh sb="2" eb="4">
      <t>ケイケン</t>
    </rPh>
    <phoneticPr fontId="2"/>
  </si>
  <si>
    <t>実務経験</t>
    <rPh sb="0" eb="2">
      <t>ジツム</t>
    </rPh>
    <rPh sb="2" eb="4">
      <t>ケイケン</t>
    </rPh>
    <phoneticPr fontId="2"/>
  </si>
  <si>
    <t>短大卒</t>
    <rPh sb="0" eb="2">
      <t>タンダイ</t>
    </rPh>
    <rPh sb="2" eb="3">
      <t>ソツ</t>
    </rPh>
    <phoneticPr fontId="2"/>
  </si>
  <si>
    <t>2-(4)</t>
  </si>
  <si>
    <t>2-(4)</t>
    <phoneticPr fontId="2"/>
  </si>
  <si>
    <t>その他の科目</t>
    <rPh sb="2" eb="3">
      <t>タ</t>
    </rPh>
    <rPh sb="4" eb="6">
      <t>カモク</t>
    </rPh>
    <phoneticPr fontId="2"/>
  </si>
  <si>
    <r>
      <t>講師資格　</t>
    </r>
    <r>
      <rPr>
        <sz val="8"/>
        <rFont val="ＭＳ Ｐゴシック"/>
        <family val="3"/>
        <charset val="128"/>
      </rPr>
      <t>※要件参照</t>
    </r>
    <rPh sb="0" eb="2">
      <t>コウシ</t>
    </rPh>
    <rPh sb="2" eb="4">
      <t>シカク</t>
    </rPh>
    <rPh sb="6" eb="8">
      <t>ヨウケン</t>
    </rPh>
    <rPh sb="8" eb="10">
      <t>サンショウ</t>
    </rPh>
    <phoneticPr fontId="2"/>
  </si>
  <si>
    <t>学歴等</t>
    <rPh sb="0" eb="2">
      <t>ガクレキ</t>
    </rPh>
    <rPh sb="2" eb="3">
      <t>トウ</t>
    </rPh>
    <phoneticPr fontId="2"/>
  </si>
  <si>
    <t>　２．職業能力開発促進法第三十条の二第二項の規定に該当すると認められる、以下の者（規則第四八条の三において、次の者とされている）</t>
    <rPh sb="3" eb="5">
      <t>ショクギョウ</t>
    </rPh>
    <rPh sb="5" eb="7">
      <t>ノウリョク</t>
    </rPh>
    <rPh sb="7" eb="9">
      <t>カイハツ</t>
    </rPh>
    <rPh sb="9" eb="12">
      <t>ソクシンホウ</t>
    </rPh>
    <rPh sb="12" eb="13">
      <t>ダイ</t>
    </rPh>
    <rPh sb="13" eb="15">
      <t>３０</t>
    </rPh>
    <rPh sb="15" eb="16">
      <t>ジョウ</t>
    </rPh>
    <rPh sb="17" eb="18">
      <t>２</t>
    </rPh>
    <rPh sb="18" eb="19">
      <t>ダイ</t>
    </rPh>
    <rPh sb="19" eb="20">
      <t>２</t>
    </rPh>
    <rPh sb="20" eb="21">
      <t>コウ</t>
    </rPh>
    <rPh sb="22" eb="24">
      <t>キテイ</t>
    </rPh>
    <rPh sb="25" eb="27">
      <t>ガイトウ</t>
    </rPh>
    <rPh sb="30" eb="31">
      <t>ミト</t>
    </rPh>
    <rPh sb="36" eb="38">
      <t>イカ</t>
    </rPh>
    <rPh sb="39" eb="40">
      <t>モノ</t>
    </rPh>
    <rPh sb="41" eb="43">
      <t>キソク</t>
    </rPh>
    <rPh sb="43" eb="44">
      <t>ダイ</t>
    </rPh>
    <rPh sb="44" eb="45">
      <t>ヨン</t>
    </rPh>
    <rPh sb="45" eb="46">
      <t>ハチ</t>
    </rPh>
    <rPh sb="46" eb="47">
      <t>ジョウ</t>
    </rPh>
    <rPh sb="48" eb="49">
      <t>サン</t>
    </rPh>
    <rPh sb="54" eb="55">
      <t>ツギ</t>
    </rPh>
    <rPh sb="56" eb="57">
      <t>モノ</t>
    </rPh>
    <phoneticPr fontId="2"/>
  </si>
  <si>
    <r>
      <t>　　　（２）</t>
    </r>
    <r>
      <rPr>
        <sz val="11"/>
        <color indexed="10"/>
        <rFont val="ＭＳ Ｐゴシック"/>
        <family val="3"/>
        <charset val="128"/>
      </rPr>
      <t>教科に関し</t>
    </r>
    <r>
      <rPr>
        <sz val="11"/>
        <rFont val="ＭＳ Ｐゴシック"/>
        <family val="3"/>
        <charset val="128"/>
      </rPr>
      <t>、</t>
    </r>
    <r>
      <rPr>
        <u val="double"/>
        <sz val="11"/>
        <rFont val="ＭＳ Ｐゴシック"/>
        <family val="3"/>
        <charset val="128"/>
      </rPr>
      <t>専門課程の高度職業訓練を修了</t>
    </r>
    <r>
      <rPr>
        <sz val="11"/>
        <rFont val="ＭＳ Ｐゴシック"/>
        <family val="3"/>
        <charset val="128"/>
      </rPr>
      <t>した者で、その後</t>
    </r>
    <r>
      <rPr>
        <u/>
        <sz val="11"/>
        <rFont val="ＭＳ Ｐゴシック"/>
        <family val="3"/>
        <charset val="128"/>
      </rPr>
      <t>三年以上</t>
    </r>
    <r>
      <rPr>
        <sz val="11"/>
        <rFont val="ＭＳ Ｐゴシック"/>
        <family val="3"/>
        <charset val="128"/>
      </rPr>
      <t>の実務の経験を有する者</t>
    </r>
    <rPh sb="6" eb="8">
      <t>キョウカ</t>
    </rPh>
    <rPh sb="9" eb="10">
      <t>カン</t>
    </rPh>
    <rPh sb="12" eb="14">
      <t>センモン</t>
    </rPh>
    <rPh sb="14" eb="16">
      <t>カテイ</t>
    </rPh>
    <rPh sb="17" eb="19">
      <t>コウド</t>
    </rPh>
    <rPh sb="19" eb="21">
      <t>ショクギョウ</t>
    </rPh>
    <rPh sb="21" eb="23">
      <t>クンレン</t>
    </rPh>
    <rPh sb="24" eb="26">
      <t>シュウリョウ</t>
    </rPh>
    <rPh sb="28" eb="29">
      <t>モノ</t>
    </rPh>
    <rPh sb="33" eb="34">
      <t>ゴ</t>
    </rPh>
    <rPh sb="34" eb="38">
      <t>３ネンイジョウ</t>
    </rPh>
    <rPh sb="39" eb="41">
      <t>ジツム</t>
    </rPh>
    <rPh sb="42" eb="44">
      <t>ケイケン</t>
    </rPh>
    <rPh sb="45" eb="46">
      <t>ユウ</t>
    </rPh>
    <rPh sb="48" eb="49">
      <t>モノ</t>
    </rPh>
    <phoneticPr fontId="2"/>
  </si>
  <si>
    <r>
      <t>　　　（３）</t>
    </r>
    <r>
      <rPr>
        <sz val="11"/>
        <color indexed="10"/>
        <rFont val="ＭＳ Ｐゴシック"/>
        <family val="3"/>
        <charset val="128"/>
      </rPr>
      <t>教科に関し</t>
    </r>
    <r>
      <rPr>
        <sz val="11"/>
        <rFont val="ＭＳ Ｐゴシック"/>
        <family val="3"/>
        <charset val="128"/>
      </rPr>
      <t>、</t>
    </r>
    <r>
      <rPr>
        <u val="double"/>
        <sz val="11"/>
        <rFont val="ＭＳ Ｐゴシック"/>
        <family val="3"/>
        <charset val="128"/>
      </rPr>
      <t>大学（短期大学を除く）を卒業</t>
    </r>
    <r>
      <rPr>
        <sz val="11"/>
        <rFont val="ＭＳ Ｐゴシック"/>
        <family val="3"/>
        <charset val="128"/>
      </rPr>
      <t>した者で、その後</t>
    </r>
    <r>
      <rPr>
        <u/>
        <sz val="11"/>
        <rFont val="ＭＳ Ｐゴシック"/>
        <family val="3"/>
        <charset val="128"/>
      </rPr>
      <t>四年以上</t>
    </r>
    <r>
      <rPr>
        <sz val="11"/>
        <rFont val="ＭＳ Ｐゴシック"/>
        <family val="3"/>
        <charset val="128"/>
      </rPr>
      <t>の実務の経験を有する者</t>
    </r>
    <rPh sb="6" eb="8">
      <t>キョウカ</t>
    </rPh>
    <rPh sb="9" eb="10">
      <t>カン</t>
    </rPh>
    <rPh sb="12" eb="14">
      <t>ダイガク</t>
    </rPh>
    <rPh sb="15" eb="17">
      <t>タンキ</t>
    </rPh>
    <rPh sb="17" eb="19">
      <t>ダイガク</t>
    </rPh>
    <rPh sb="20" eb="21">
      <t>ノゾ</t>
    </rPh>
    <rPh sb="24" eb="26">
      <t>ソツギョウ</t>
    </rPh>
    <rPh sb="28" eb="29">
      <t>モノ</t>
    </rPh>
    <rPh sb="33" eb="34">
      <t>ゴ</t>
    </rPh>
    <rPh sb="34" eb="35">
      <t>４</t>
    </rPh>
    <rPh sb="35" eb="36">
      <t>ネン</t>
    </rPh>
    <rPh sb="36" eb="38">
      <t>イジョウ</t>
    </rPh>
    <rPh sb="39" eb="41">
      <t>ジツム</t>
    </rPh>
    <rPh sb="42" eb="44">
      <t>ケイケン</t>
    </rPh>
    <rPh sb="45" eb="46">
      <t>ユウ</t>
    </rPh>
    <rPh sb="48" eb="49">
      <t>モノ</t>
    </rPh>
    <phoneticPr fontId="2"/>
  </si>
  <si>
    <r>
      <t>提案施設</t>
    </r>
    <r>
      <rPr>
        <sz val="10"/>
        <rFont val="ＭＳ Ｐゴシック"/>
        <family val="3"/>
        <charset val="128"/>
      </rPr>
      <t xml:space="preserve">
（同一・別）</t>
    </r>
    <rPh sb="0" eb="2">
      <t>テイアン</t>
    </rPh>
    <rPh sb="2" eb="4">
      <t>シセツ</t>
    </rPh>
    <rPh sb="6" eb="8">
      <t>ドウイツ</t>
    </rPh>
    <rPh sb="9" eb="10">
      <t>ベツ</t>
    </rPh>
    <phoneticPr fontId="2"/>
  </si>
  <si>
    <t>在席日数</t>
    <rPh sb="0" eb="2">
      <t>ザイセキ</t>
    </rPh>
    <rPh sb="2" eb="4">
      <t>ニッスウ</t>
    </rPh>
    <phoneticPr fontId="2"/>
  </si>
  <si>
    <t>（値引き額）</t>
    <rPh sb="1" eb="3">
      <t>ネビ</t>
    </rPh>
    <rPh sb="4" eb="5">
      <t>ガク</t>
    </rPh>
    <phoneticPr fontId="2"/>
  </si>
  <si>
    <t>合計</t>
    <rPh sb="0" eb="2">
      <t>ゴウケイ</t>
    </rPh>
    <phoneticPr fontId="2"/>
  </si>
  <si>
    <t>コース分類番号</t>
    <rPh sb="3" eb="5">
      <t>ブンルイ</t>
    </rPh>
    <rPh sb="5" eb="7">
      <t>バンゴウ</t>
    </rPh>
    <phoneticPr fontId="2"/>
  </si>
  <si>
    <t>月計</t>
    <rPh sb="0" eb="1">
      <t>ツキ</t>
    </rPh>
    <rPh sb="1" eb="2">
      <t>ケイ</t>
    </rPh>
    <phoneticPr fontId="2"/>
  </si>
  <si>
    <t>雇用　一郎</t>
    <rPh sb="0" eb="2">
      <t>コヨウ</t>
    </rPh>
    <rPh sb="3" eb="5">
      <t>イチロウ</t>
    </rPh>
    <phoneticPr fontId="2"/>
  </si>
  <si>
    <t>高齢･障害・求職者支援機構</t>
    <rPh sb="0" eb="2">
      <t>コウレイ</t>
    </rPh>
    <rPh sb="3" eb="5">
      <t>ショウガイ</t>
    </rPh>
    <rPh sb="6" eb="8">
      <t>キュウショク</t>
    </rPh>
    <rPh sb="8" eb="9">
      <t>シャ</t>
    </rPh>
    <rPh sb="9" eb="11">
      <t>シエン</t>
    </rPh>
    <rPh sb="11" eb="13">
      <t>キコウ</t>
    </rPh>
    <phoneticPr fontId="2"/>
  </si>
  <si>
    <t>○</t>
    <phoneticPr fontId="2"/>
  </si>
  <si>
    <t>○</t>
    <phoneticPr fontId="2"/>
  </si>
  <si>
    <t>産業　労美</t>
    <rPh sb="0" eb="2">
      <t>サンギョウ</t>
    </rPh>
    <rPh sb="3" eb="4">
      <t>ロウ</t>
    </rPh>
    <rPh sb="4" eb="5">
      <t>ミ</t>
    </rPh>
    <phoneticPr fontId="2"/>
  </si>
  <si>
    <t>○</t>
    <phoneticPr fontId="2"/>
  </si>
  <si>
    <t>△△△</t>
    <phoneticPr fontId="2"/>
  </si>
  <si>
    <t>18年</t>
    <rPh sb="2" eb="3">
      <t>ネン</t>
    </rPh>
    <phoneticPr fontId="2"/>
  </si>
  <si>
    <t>20年</t>
    <rPh sb="2" eb="3">
      <t>ネン</t>
    </rPh>
    <phoneticPr fontId="2"/>
  </si>
  <si>
    <t>○</t>
    <phoneticPr fontId="2"/>
  </si>
  <si>
    <t>労働　就子</t>
    <rPh sb="0" eb="2">
      <t>ロウドウ</t>
    </rPh>
    <rPh sb="3" eb="4">
      <t>シュウ</t>
    </rPh>
    <rPh sb="4" eb="5">
      <t>コ</t>
    </rPh>
    <phoneticPr fontId="2"/>
  </si>
  <si>
    <t>××××</t>
    <phoneticPr fontId="2"/>
  </si>
  <si>
    <t>6年</t>
    <rPh sb="1" eb="2">
      <t>ネン</t>
    </rPh>
    <phoneticPr fontId="2"/>
  </si>
  <si>
    <t>8年</t>
    <rPh sb="1" eb="2">
      <t>ネン</t>
    </rPh>
    <phoneticPr fontId="2"/>
  </si>
  <si>
    <t>就職支援・ビジネスマナー指導経験有</t>
    <rPh sb="0" eb="2">
      <t>シュウショク</t>
    </rPh>
    <rPh sb="2" eb="4">
      <t>シエン</t>
    </rPh>
    <rPh sb="12" eb="14">
      <t>シドウ</t>
    </rPh>
    <rPh sb="14" eb="16">
      <t>ケイケン</t>
    </rPh>
    <rPh sb="16" eb="17">
      <t>アリ</t>
    </rPh>
    <phoneticPr fontId="2"/>
  </si>
  <si>
    <t>○</t>
    <phoneticPr fontId="2"/>
  </si>
  <si>
    <t>看護師</t>
    <rPh sb="0" eb="2">
      <t>カンゴ</t>
    </rPh>
    <rPh sb="2" eb="3">
      <t>シ</t>
    </rPh>
    <phoneticPr fontId="2"/>
  </si>
  <si>
    <r>
      <t>　　　　　①</t>
    </r>
    <r>
      <rPr>
        <sz val="11"/>
        <color indexed="10"/>
        <rFont val="ＭＳ Ｐゴシック"/>
        <family val="3"/>
        <charset val="128"/>
      </rPr>
      <t>教科に関し</t>
    </r>
    <r>
      <rPr>
        <sz val="11"/>
        <rFont val="ＭＳ Ｐゴシック"/>
        <family val="3"/>
        <charset val="128"/>
      </rPr>
      <t>、外国の学校であって大学（短期大学を除く。）と同等以上と認められるものを卒業した者で、その後</t>
    </r>
    <r>
      <rPr>
        <u/>
        <sz val="11"/>
        <rFont val="ＭＳ Ｐゴシック"/>
        <family val="3"/>
        <charset val="128"/>
      </rPr>
      <t>四年以上</t>
    </r>
    <r>
      <rPr>
        <sz val="11"/>
        <rFont val="ＭＳ Ｐゴシック"/>
        <family val="3"/>
        <charset val="128"/>
      </rPr>
      <t>の実務の経験を有する者</t>
    </r>
    <rPh sb="6" eb="8">
      <t>キョウカ</t>
    </rPh>
    <rPh sb="9" eb="10">
      <t>カン</t>
    </rPh>
    <rPh sb="12" eb="14">
      <t>ガイコク</t>
    </rPh>
    <rPh sb="15" eb="17">
      <t>ガッコウ</t>
    </rPh>
    <rPh sb="21" eb="23">
      <t>ダイガク</t>
    </rPh>
    <rPh sb="24" eb="26">
      <t>タンキ</t>
    </rPh>
    <rPh sb="26" eb="28">
      <t>ダイガク</t>
    </rPh>
    <rPh sb="29" eb="30">
      <t>ノゾ</t>
    </rPh>
    <rPh sb="34" eb="36">
      <t>ドウトウ</t>
    </rPh>
    <rPh sb="36" eb="38">
      <t>イジョウ</t>
    </rPh>
    <rPh sb="39" eb="40">
      <t>ミト</t>
    </rPh>
    <rPh sb="47" eb="49">
      <t>ソツギョウ</t>
    </rPh>
    <rPh sb="51" eb="52">
      <t>モノ</t>
    </rPh>
    <rPh sb="56" eb="57">
      <t>ゴ</t>
    </rPh>
    <rPh sb="57" eb="61">
      <t>４ネンイジョウ</t>
    </rPh>
    <rPh sb="62" eb="64">
      <t>ジツム</t>
    </rPh>
    <rPh sb="65" eb="67">
      <t>ケイケン</t>
    </rPh>
    <rPh sb="68" eb="69">
      <t>ユウ</t>
    </rPh>
    <rPh sb="71" eb="72">
      <t>モノ</t>
    </rPh>
    <phoneticPr fontId="2"/>
  </si>
  <si>
    <r>
      <t>　　　　　②</t>
    </r>
    <r>
      <rPr>
        <sz val="11"/>
        <color indexed="10"/>
        <rFont val="ＭＳ Ｐゴシック"/>
        <family val="3"/>
        <charset val="128"/>
      </rPr>
      <t>教科に関し</t>
    </r>
    <r>
      <rPr>
        <sz val="11"/>
        <rFont val="ＭＳ Ｐゴシック"/>
        <family val="3"/>
        <charset val="128"/>
      </rPr>
      <t>、外国の学校であって短期大学と同等以上と認められるものを卒業した者で、その後</t>
    </r>
    <r>
      <rPr>
        <u/>
        <sz val="11"/>
        <rFont val="ＭＳ Ｐゴシック"/>
        <family val="3"/>
        <charset val="128"/>
      </rPr>
      <t>五年以上</t>
    </r>
    <r>
      <rPr>
        <sz val="11"/>
        <rFont val="ＭＳ Ｐゴシック"/>
        <family val="3"/>
        <charset val="128"/>
      </rPr>
      <t>の実務の経験を有する者</t>
    </r>
    <rPh sb="6" eb="8">
      <t>キョウカ</t>
    </rPh>
    <rPh sb="9" eb="10">
      <t>カン</t>
    </rPh>
    <rPh sb="12" eb="14">
      <t>ガイコク</t>
    </rPh>
    <rPh sb="15" eb="17">
      <t>ガッコウ</t>
    </rPh>
    <rPh sb="21" eb="23">
      <t>タンキ</t>
    </rPh>
    <rPh sb="23" eb="25">
      <t>ダイガク</t>
    </rPh>
    <rPh sb="26" eb="28">
      <t>ドウトウ</t>
    </rPh>
    <rPh sb="28" eb="30">
      <t>イジョウ</t>
    </rPh>
    <rPh sb="31" eb="32">
      <t>ミト</t>
    </rPh>
    <rPh sb="39" eb="41">
      <t>ソツギョウ</t>
    </rPh>
    <rPh sb="43" eb="44">
      <t>モノ</t>
    </rPh>
    <rPh sb="48" eb="49">
      <t>ゴ</t>
    </rPh>
    <rPh sb="49" eb="51">
      <t>５ネン</t>
    </rPh>
    <rPh sb="51" eb="53">
      <t>イジョウ</t>
    </rPh>
    <rPh sb="54" eb="56">
      <t>ジツム</t>
    </rPh>
    <rPh sb="57" eb="59">
      <t>ケイケン</t>
    </rPh>
    <rPh sb="60" eb="61">
      <t>ユウ</t>
    </rPh>
    <rPh sb="63" eb="64">
      <t>モノ</t>
    </rPh>
    <phoneticPr fontId="2"/>
  </si>
  <si>
    <t>　　　　　④厚生労働省職業能力開発局長が①及び②に掲げる者と同等以上の能力を有すると認める者</t>
    <rPh sb="6" eb="8">
      <t>コウセイ</t>
    </rPh>
    <rPh sb="8" eb="11">
      <t>ロウドウショウ</t>
    </rPh>
    <rPh sb="11" eb="13">
      <t>ショクギョウ</t>
    </rPh>
    <rPh sb="13" eb="15">
      <t>ノウリョク</t>
    </rPh>
    <rPh sb="15" eb="17">
      <t>カイハツ</t>
    </rPh>
    <rPh sb="17" eb="19">
      <t>キョクチョウ</t>
    </rPh>
    <rPh sb="21" eb="22">
      <t>オヨ</t>
    </rPh>
    <rPh sb="25" eb="26">
      <t>カカ</t>
    </rPh>
    <rPh sb="28" eb="29">
      <t>モノ</t>
    </rPh>
    <rPh sb="30" eb="32">
      <t>ドウトウ</t>
    </rPh>
    <rPh sb="32" eb="34">
      <t>イジョウ</t>
    </rPh>
    <rPh sb="35" eb="37">
      <t>ノウリョク</t>
    </rPh>
    <rPh sb="38" eb="39">
      <t>ユウ</t>
    </rPh>
    <rPh sb="42" eb="43">
      <t>ミト</t>
    </rPh>
    <rPh sb="45" eb="46">
      <t>モノ</t>
    </rPh>
    <phoneticPr fontId="2"/>
  </si>
  <si>
    <r>
      <t>提案科目</t>
    </r>
    <r>
      <rPr>
        <sz val="10"/>
        <rFont val="ＭＳ Ｐゴシック"/>
        <family val="3"/>
        <charset val="128"/>
      </rPr>
      <t xml:space="preserve">
（同一・類似・別）</t>
    </r>
    <rPh sb="0" eb="2">
      <t>テイアン</t>
    </rPh>
    <rPh sb="2" eb="4">
      <t>カモク</t>
    </rPh>
    <rPh sb="6" eb="8">
      <t>ドウイツ</t>
    </rPh>
    <rPh sb="9" eb="11">
      <t>ルイジ</t>
    </rPh>
    <rPh sb="12" eb="13">
      <t>ベツ</t>
    </rPh>
    <phoneticPr fontId="2"/>
  </si>
  <si>
    <t>類似</t>
    <rPh sb="0" eb="2">
      <t>ルイジ</t>
    </rPh>
    <phoneticPr fontId="2"/>
  </si>
  <si>
    <t>　　　　　③担当する科目の訓練内容に関する実務経験を五年以上有する者</t>
    <rPh sb="6" eb="8">
      <t>タントウ</t>
    </rPh>
    <rPh sb="10" eb="12">
      <t>カモク</t>
    </rPh>
    <rPh sb="13" eb="15">
      <t>クンレン</t>
    </rPh>
    <rPh sb="15" eb="17">
      <t>ナイヨウ</t>
    </rPh>
    <rPh sb="18" eb="19">
      <t>カン</t>
    </rPh>
    <rPh sb="21" eb="23">
      <t>ジツム</t>
    </rPh>
    <rPh sb="23" eb="25">
      <t>ケイケン</t>
    </rPh>
    <rPh sb="26" eb="27">
      <t>ゴ</t>
    </rPh>
    <rPh sb="27" eb="30">
      <t>ネンイジョウ</t>
    </rPh>
    <rPh sb="30" eb="31">
      <t>ユウ</t>
    </rPh>
    <rPh sb="33" eb="34">
      <t>モノ</t>
    </rPh>
    <phoneticPr fontId="2"/>
  </si>
  <si>
    <t>契約担当者
部署・氏名</t>
    <rPh sb="0" eb="2">
      <t>ケイヤク</t>
    </rPh>
    <rPh sb="2" eb="5">
      <t>タントウシャ</t>
    </rPh>
    <rPh sb="6" eb="8">
      <t>ブショ</t>
    </rPh>
    <rPh sb="9" eb="11">
      <t>シメイ</t>
    </rPh>
    <phoneticPr fontId="2"/>
  </si>
  <si>
    <t>契約関係書類
送付先住所</t>
    <rPh sb="0" eb="2">
      <t>ケイヤク</t>
    </rPh>
    <rPh sb="2" eb="4">
      <t>カンケイ</t>
    </rPh>
    <rPh sb="4" eb="6">
      <t>ショルイ</t>
    </rPh>
    <rPh sb="7" eb="9">
      <t>ソウフ</t>
    </rPh>
    <rPh sb="9" eb="10">
      <t>サキ</t>
    </rPh>
    <rPh sb="10" eb="12">
      <t>ジュウショ</t>
    </rPh>
    <phoneticPr fontId="2"/>
  </si>
  <si>
    <t>電話番号</t>
    <phoneticPr fontId="2"/>
  </si>
  <si>
    <t>定価（税込）</t>
    <rPh sb="0" eb="2">
      <t>テイカ</t>
    </rPh>
    <rPh sb="3" eb="5">
      <t>ゼイコ</t>
    </rPh>
    <phoneticPr fontId="2"/>
  </si>
  <si>
    <t>職業紹介権</t>
    <rPh sb="0" eb="2">
      <t>ショクギョウ</t>
    </rPh>
    <rPh sb="2" eb="4">
      <t>ショウカイ</t>
    </rPh>
    <rPh sb="4" eb="5">
      <t>ケン</t>
    </rPh>
    <phoneticPr fontId="2"/>
  </si>
  <si>
    <t>5月</t>
    <rPh sb="1" eb="2">
      <t>ガツ</t>
    </rPh>
    <phoneticPr fontId="2"/>
  </si>
  <si>
    <t>6月</t>
    <rPh sb="1" eb="2">
      <t>ガツ</t>
    </rPh>
    <phoneticPr fontId="2"/>
  </si>
  <si>
    <t>8月</t>
    <rPh sb="1" eb="2">
      <t>ガツ</t>
    </rPh>
    <phoneticPr fontId="2"/>
  </si>
  <si>
    <t>10月</t>
    <rPh sb="2" eb="3">
      <t>ガツ</t>
    </rPh>
    <phoneticPr fontId="2"/>
  </si>
  <si>
    <t>3月</t>
    <rPh sb="1" eb="2">
      <t>ガツ</t>
    </rPh>
    <phoneticPr fontId="2"/>
  </si>
  <si>
    <t>就職支援
部門</t>
    <rPh sb="0" eb="2">
      <t>シュウショク</t>
    </rPh>
    <rPh sb="2" eb="4">
      <t>シエン</t>
    </rPh>
    <rPh sb="5" eb="7">
      <t>ブモン</t>
    </rPh>
    <phoneticPr fontId="2"/>
  </si>
  <si>
    <t>○</t>
    <phoneticPr fontId="2"/>
  </si>
  <si>
    <t>番号</t>
    <rPh sb="0" eb="2">
      <t>バンゴウ</t>
    </rPh>
    <phoneticPr fontId="2"/>
  </si>
  <si>
    <r>
      <t xml:space="preserve">契約担当者
</t>
    </r>
    <r>
      <rPr>
        <sz val="9"/>
        <rFont val="ＭＳ Ｐゴシック"/>
        <family val="3"/>
        <charset val="128"/>
      </rPr>
      <t>（上記連絡先と契約担当者が違う場合に記載してください）</t>
    </r>
    <rPh sb="0" eb="2">
      <t>ケイヤク</t>
    </rPh>
    <rPh sb="2" eb="4">
      <t>タントウ</t>
    </rPh>
    <rPh sb="4" eb="5">
      <t>シャ</t>
    </rPh>
    <rPh sb="8" eb="10">
      <t>ジョウキ</t>
    </rPh>
    <rPh sb="10" eb="13">
      <t>レンラクサキ</t>
    </rPh>
    <rPh sb="14" eb="16">
      <t>ケイヤク</t>
    </rPh>
    <rPh sb="16" eb="18">
      <t>タントウ</t>
    </rPh>
    <rPh sb="18" eb="19">
      <t>シャ</t>
    </rPh>
    <rPh sb="20" eb="21">
      <t>チガ</t>
    </rPh>
    <rPh sb="22" eb="24">
      <t>バアイ</t>
    </rPh>
    <rPh sb="25" eb="27">
      <t>キサイ</t>
    </rPh>
    <phoneticPr fontId="2"/>
  </si>
  <si>
    <t>個人情報
管理体制</t>
    <rPh sb="0" eb="2">
      <t>コジン</t>
    </rPh>
    <rPh sb="2" eb="4">
      <t>ジョウホウ</t>
    </rPh>
    <rPh sb="5" eb="7">
      <t>カンリ</t>
    </rPh>
    <rPh sb="7" eb="9">
      <t>タイセイ</t>
    </rPh>
    <phoneticPr fontId="2"/>
  </si>
  <si>
    <t>具体的な
管理方法</t>
    <rPh sb="0" eb="3">
      <t>グタイテキ</t>
    </rPh>
    <rPh sb="5" eb="7">
      <t>カンリ</t>
    </rPh>
    <rPh sb="7" eb="9">
      <t>ホウホウ</t>
    </rPh>
    <phoneticPr fontId="2"/>
  </si>
  <si>
    <t>受講生との
連絡体制</t>
    <rPh sb="0" eb="3">
      <t>ジュコウセイ</t>
    </rPh>
    <rPh sb="6" eb="8">
      <t>レンラク</t>
    </rPh>
    <rPh sb="8" eb="10">
      <t>タイセイ</t>
    </rPh>
    <phoneticPr fontId="2"/>
  </si>
  <si>
    <t>今回の
担当科目</t>
    <rPh sb="0" eb="2">
      <t>コンカイ</t>
    </rPh>
    <rPh sb="4" eb="6">
      <t>タントウ</t>
    </rPh>
    <rPh sb="6" eb="8">
      <t>カモク</t>
    </rPh>
    <phoneticPr fontId="2"/>
  </si>
  <si>
    <t>＊</t>
    <phoneticPr fontId="2"/>
  </si>
  <si>
    <t>常　駐
担当者数</t>
    <rPh sb="0" eb="1">
      <t>ツネ</t>
    </rPh>
    <rPh sb="2" eb="3">
      <t>チュウ</t>
    </rPh>
    <rPh sb="4" eb="6">
      <t>タントウ</t>
    </rPh>
    <rPh sb="6" eb="7">
      <t>シャ</t>
    </rPh>
    <rPh sb="7" eb="8">
      <t>スウ</t>
    </rPh>
    <phoneticPr fontId="2"/>
  </si>
  <si>
    <t>□□</t>
    <phoneticPr fontId="2"/>
  </si>
  <si>
    <t>10年</t>
    <rPh sb="2" eb="3">
      <t>ネン</t>
    </rPh>
    <phoneticPr fontId="2"/>
  </si>
  <si>
    <t>5年</t>
    <rPh sb="1" eb="2">
      <t>ネン</t>
    </rPh>
    <phoneticPr fontId="2"/>
  </si>
  <si>
    <t>2年</t>
    <rPh sb="1" eb="2">
      <t>ネン</t>
    </rPh>
    <phoneticPr fontId="2"/>
  </si>
  <si>
    <t>1年</t>
    <rPh sb="1" eb="2">
      <t>ネン</t>
    </rPh>
    <phoneticPr fontId="2"/>
  </si>
  <si>
    <t>3年</t>
    <rPh sb="1" eb="2">
      <t>ネン</t>
    </rPh>
    <phoneticPr fontId="2"/>
  </si>
  <si>
    <t>ジョブ･カードの作成</t>
    <rPh sb="8" eb="10">
      <t>サクセイ</t>
    </rPh>
    <phoneticPr fontId="2"/>
  </si>
  <si>
    <t>３箇月</t>
    <rPh sb="1" eb="2">
      <t>カ</t>
    </rPh>
    <rPh sb="2" eb="3">
      <t>ゲツ</t>
    </rPh>
    <phoneticPr fontId="2"/>
  </si>
  <si>
    <t>４箇月</t>
    <rPh sb="1" eb="2">
      <t>カ</t>
    </rPh>
    <rPh sb="2" eb="3">
      <t>ゲツ</t>
    </rPh>
    <phoneticPr fontId="2"/>
  </si>
  <si>
    <t>受講生1人当たりの床面積</t>
    <rPh sb="0" eb="3">
      <t>ジュコウセイ</t>
    </rPh>
    <rPh sb="4" eb="5">
      <t>ニン</t>
    </rPh>
    <rPh sb="5" eb="6">
      <t>ア</t>
    </rPh>
    <rPh sb="9" eb="12">
      <t>ユカメンセキ</t>
    </rPh>
    <phoneticPr fontId="2"/>
  </si>
  <si>
    <t>記載不要</t>
    <rPh sb="0" eb="2">
      <t>キサイ</t>
    </rPh>
    <rPh sb="2" eb="4">
      <t>フヨウ</t>
    </rPh>
    <phoneticPr fontId="2"/>
  </si>
  <si>
    <t>～</t>
    <phoneticPr fontId="2"/>
  </si>
  <si>
    <t>就職支援</t>
    <phoneticPr fontId="2"/>
  </si>
  <si>
    <t>９　事　務　担  当　者　名　簿　（常駐担当者及び常駐ではない担当者）</t>
    <rPh sb="2" eb="3">
      <t>コト</t>
    </rPh>
    <rPh sb="4" eb="5">
      <t>ム</t>
    </rPh>
    <rPh sb="6" eb="7">
      <t>タン</t>
    </rPh>
    <rPh sb="9" eb="10">
      <t>トウ</t>
    </rPh>
    <rPh sb="11" eb="12">
      <t>モノ</t>
    </rPh>
    <rPh sb="13" eb="14">
      <t>メイ</t>
    </rPh>
    <rPh sb="15" eb="16">
      <t>ボ</t>
    </rPh>
    <rPh sb="18" eb="20">
      <t>ジョウチュウ</t>
    </rPh>
    <rPh sb="20" eb="23">
      <t>タントウシャ</t>
    </rPh>
    <rPh sb="23" eb="24">
      <t>オヨ</t>
    </rPh>
    <rPh sb="25" eb="27">
      <t>ジョウチュウ</t>
    </rPh>
    <rPh sb="31" eb="34">
      <t>タントウシャ</t>
    </rPh>
    <phoneticPr fontId="2"/>
  </si>
  <si>
    <t>番号</t>
    <rPh sb="0" eb="2">
      <t>バンゴウ</t>
    </rPh>
    <phoneticPr fontId="28"/>
  </si>
  <si>
    <t>常駐・非常駐</t>
    <rPh sb="0" eb="2">
      <t>ジョウチュウ</t>
    </rPh>
    <rPh sb="3" eb="4">
      <t>ヒ</t>
    </rPh>
    <rPh sb="4" eb="6">
      <t>ジョウチュウ</t>
    </rPh>
    <phoneticPr fontId="28"/>
  </si>
  <si>
    <t>主担当・補助</t>
    <rPh sb="0" eb="1">
      <t>シュ</t>
    </rPh>
    <rPh sb="1" eb="3">
      <t>タントウ</t>
    </rPh>
    <rPh sb="4" eb="6">
      <t>ホジョ</t>
    </rPh>
    <phoneticPr fontId="28"/>
  </si>
  <si>
    <t>氏名</t>
    <rPh sb="0" eb="2">
      <t>シメイ</t>
    </rPh>
    <phoneticPr fontId="28"/>
  </si>
  <si>
    <t>連絡先</t>
    <rPh sb="0" eb="3">
      <t>レンラクサキ</t>
    </rPh>
    <phoneticPr fontId="28"/>
  </si>
  <si>
    <t>事務部門業務以外との兼任状況</t>
    <rPh sb="0" eb="2">
      <t>ジム</t>
    </rPh>
    <rPh sb="2" eb="4">
      <t>ブモン</t>
    </rPh>
    <rPh sb="4" eb="6">
      <t>ギョウム</t>
    </rPh>
    <rPh sb="6" eb="8">
      <t>イガイ</t>
    </rPh>
    <rPh sb="10" eb="12">
      <t>ケンニン</t>
    </rPh>
    <rPh sb="12" eb="14">
      <t>ジョウキョウ</t>
    </rPh>
    <phoneticPr fontId="28"/>
  </si>
  <si>
    <t>備考</t>
    <rPh sb="0" eb="2">
      <t>ビコウ</t>
    </rPh>
    <phoneticPr fontId="28"/>
  </si>
  <si>
    <t>常駐</t>
    <rPh sb="0" eb="2">
      <t>ジョウチュウ</t>
    </rPh>
    <phoneticPr fontId="28"/>
  </si>
  <si>
    <t>非常駐</t>
    <rPh sb="0" eb="1">
      <t>ヒ</t>
    </rPh>
    <rPh sb="1" eb="3">
      <t>ジョウチュウ</t>
    </rPh>
    <phoneticPr fontId="28"/>
  </si>
  <si>
    <t>主担当</t>
    <rPh sb="0" eb="1">
      <t>シュ</t>
    </rPh>
    <rPh sb="1" eb="3">
      <t>タントウ</t>
    </rPh>
    <phoneticPr fontId="28"/>
  </si>
  <si>
    <t>補助</t>
    <rPh sb="0" eb="2">
      <t>ホジョ</t>
    </rPh>
    <phoneticPr fontId="28"/>
  </si>
  <si>
    <t>電話番号
(直通)</t>
    <rPh sb="0" eb="2">
      <t>デンワ</t>
    </rPh>
    <rPh sb="2" eb="4">
      <t>バンゴウ</t>
    </rPh>
    <rPh sb="6" eb="8">
      <t>チョクツウ</t>
    </rPh>
    <phoneticPr fontId="28"/>
  </si>
  <si>
    <t>自社
社員</t>
    <rPh sb="0" eb="2">
      <t>ジシャ</t>
    </rPh>
    <rPh sb="3" eb="5">
      <t>シャイン</t>
    </rPh>
    <phoneticPr fontId="28"/>
  </si>
  <si>
    <t>その他</t>
    <rPh sb="2" eb="3">
      <t>タ</t>
    </rPh>
    <phoneticPr fontId="28"/>
  </si>
  <si>
    <t>○</t>
  </si>
  <si>
    <t>　</t>
  </si>
  <si>
    <t>東京　太郎</t>
    <rPh sb="0" eb="2">
      <t>トウキョウ</t>
    </rPh>
    <rPh sb="3" eb="5">
      <t>タロウ</t>
    </rPh>
    <phoneticPr fontId="2"/>
  </si>
  <si>
    <t>03(0000)0000</t>
    <phoneticPr fontId="28"/>
  </si>
  <si>
    <t>人</t>
    <rPh sb="0" eb="1">
      <t>ヒト</t>
    </rPh>
    <phoneticPr fontId="2"/>
  </si>
  <si>
    <t>２-(１)　委託訓練教育実績（東京都）</t>
    <rPh sb="6" eb="8">
      <t>イタク</t>
    </rPh>
    <rPh sb="8" eb="10">
      <t>クンレン</t>
    </rPh>
    <rPh sb="10" eb="12">
      <t>キョウイク</t>
    </rPh>
    <rPh sb="12" eb="14">
      <t>ジッセキ</t>
    </rPh>
    <rPh sb="15" eb="17">
      <t>トウキョウ</t>
    </rPh>
    <rPh sb="17" eb="18">
      <t>ト</t>
    </rPh>
    <phoneticPr fontId="2"/>
  </si>
  <si>
    <t>↓※東京都における実績が「有」の場合、開講時期の早い順番に、以下を記載すること。</t>
    <phoneticPr fontId="28"/>
  </si>
  <si>
    <t>提案科目
（同一・類似・別）</t>
    <rPh sb="0" eb="2">
      <t>テイアン</t>
    </rPh>
    <rPh sb="2" eb="4">
      <t>カモク</t>
    </rPh>
    <rPh sb="6" eb="8">
      <t>ドウイツ</t>
    </rPh>
    <rPh sb="9" eb="11">
      <t>ルイジ</t>
    </rPh>
    <rPh sb="12" eb="13">
      <t>ベツ</t>
    </rPh>
    <phoneticPr fontId="2"/>
  </si>
  <si>
    <t>コース
分類</t>
    <rPh sb="4" eb="6">
      <t>ブンルイ</t>
    </rPh>
    <phoneticPr fontId="28"/>
  </si>
  <si>
    <t>応募
者数</t>
    <rPh sb="0" eb="2">
      <t>オウボ</t>
    </rPh>
    <rPh sb="3" eb="4">
      <t>シャ</t>
    </rPh>
    <rPh sb="4" eb="5">
      <t>スウ</t>
    </rPh>
    <phoneticPr fontId="28"/>
  </si>
  <si>
    <t>入校
者数</t>
    <rPh sb="0" eb="2">
      <t>ニュウコウ</t>
    </rPh>
    <rPh sb="3" eb="4">
      <t>シャ</t>
    </rPh>
    <rPh sb="4" eb="5">
      <t>スウ</t>
    </rPh>
    <phoneticPr fontId="28"/>
  </si>
  <si>
    <t>提案施設
（同一・別）</t>
    <rPh sb="0" eb="2">
      <t>テイアン</t>
    </rPh>
    <rPh sb="2" eb="4">
      <t>シセツ</t>
    </rPh>
    <rPh sb="6" eb="8">
      <t>ドウイツ</t>
    </rPh>
    <rPh sb="9" eb="10">
      <t>ベツ</t>
    </rPh>
    <phoneticPr fontId="2"/>
  </si>
  <si>
    <t>就職実績
（率）</t>
    <rPh sb="0" eb="2">
      <t>シュウショク</t>
    </rPh>
    <rPh sb="2" eb="4">
      <t>ジッセキ</t>
    </rPh>
    <rPh sb="6" eb="7">
      <t>リツ</t>
    </rPh>
    <phoneticPr fontId="28"/>
  </si>
  <si>
    <t>修了生アンケート
(総合評価:
1.0～5.0)</t>
    <rPh sb="0" eb="3">
      <t>シュウリョウセイ</t>
    </rPh>
    <rPh sb="10" eb="12">
      <t>ソウゴウ</t>
    </rPh>
    <rPh sb="12" eb="14">
      <t>ヒョウカ</t>
    </rPh>
    <phoneticPr fontId="28"/>
  </si>
  <si>
    <t>情報通信関連コース</t>
  </si>
  <si>
    <t>□□□科</t>
    <phoneticPr fontId="28"/>
  </si>
  <si>
    <t>-</t>
    <phoneticPr fontId="28"/>
  </si>
  <si>
    <t>再就職促進訓練室</t>
    <rPh sb="0" eb="8">
      <t>サイシュウショクソクシンクンレンシツ</t>
    </rPh>
    <phoneticPr fontId="28"/>
  </si>
  <si>
    <t>別</t>
  </si>
  <si>
    <t>就職促進コース（福祉・医療系)</t>
  </si>
  <si>
    <t>-</t>
    <phoneticPr fontId="28"/>
  </si>
  <si>
    <t>東京都以外の公共機関における実績の有無</t>
    <rPh sb="0" eb="2">
      <t>トウキョウ</t>
    </rPh>
    <rPh sb="2" eb="3">
      <t>ト</t>
    </rPh>
    <rPh sb="3" eb="5">
      <t>イガイ</t>
    </rPh>
    <rPh sb="6" eb="8">
      <t>コウキョウ</t>
    </rPh>
    <rPh sb="8" eb="10">
      <t>キカン</t>
    </rPh>
    <rPh sb="14" eb="16">
      <t>ジッセキ</t>
    </rPh>
    <rPh sb="17" eb="19">
      <t>ウム</t>
    </rPh>
    <phoneticPr fontId="2"/>
  </si>
  <si>
    <t>東京都における実績の有無</t>
    <rPh sb="0" eb="2">
      <t>トウキョウ</t>
    </rPh>
    <rPh sb="2" eb="3">
      <t>ト</t>
    </rPh>
    <rPh sb="7" eb="9">
      <t>ジッセキ</t>
    </rPh>
    <rPh sb="10" eb="12">
      <t>ウム</t>
    </rPh>
    <phoneticPr fontId="2"/>
  </si>
  <si>
    <t>２-（２）　委託訓練教育実績（東京都以外の公共機関）</t>
    <rPh sb="6" eb="8">
      <t>イタク</t>
    </rPh>
    <rPh sb="8" eb="10">
      <t>クンレン</t>
    </rPh>
    <rPh sb="10" eb="12">
      <t>キョウイク</t>
    </rPh>
    <rPh sb="12" eb="14">
      <t>ジッセキ</t>
    </rPh>
    <rPh sb="15" eb="17">
      <t>トウキョウ</t>
    </rPh>
    <rPh sb="17" eb="18">
      <t>ト</t>
    </rPh>
    <rPh sb="18" eb="20">
      <t>イガイ</t>
    </rPh>
    <rPh sb="21" eb="23">
      <t>コウキョウ</t>
    </rPh>
    <rPh sb="23" eb="25">
      <t>キカン</t>
    </rPh>
    <phoneticPr fontId="2"/>
  </si>
  <si>
    <t>○○県</t>
    <rPh sb="2" eb="3">
      <t>ケン</t>
    </rPh>
    <phoneticPr fontId="2"/>
  </si>
  <si>
    <t>○○府</t>
    <rPh sb="2" eb="3">
      <t>フ</t>
    </rPh>
    <phoneticPr fontId="2"/>
  </si>
  <si>
    <t>訓練
修了
者</t>
    <rPh sb="0" eb="2">
      <t>クンレン</t>
    </rPh>
    <rPh sb="3" eb="5">
      <t>シュウリョウ</t>
    </rPh>
    <rPh sb="6" eb="7">
      <t>シャ</t>
    </rPh>
    <phoneticPr fontId="28"/>
  </si>
  <si>
    <t>就職のための中退者</t>
    <rPh sb="0" eb="2">
      <t>シュウショク</t>
    </rPh>
    <rPh sb="6" eb="9">
      <t>チュウタイシャ</t>
    </rPh>
    <phoneticPr fontId="28"/>
  </si>
  <si>
    <t>訓練修了3箇月後の就職者数</t>
    <rPh sb="0" eb="2">
      <t>クンレン</t>
    </rPh>
    <rPh sb="2" eb="4">
      <t>シュウリョウ</t>
    </rPh>
    <rPh sb="5" eb="7">
      <t>カゲツ</t>
    </rPh>
    <rPh sb="7" eb="8">
      <t>ノチ</t>
    </rPh>
    <rPh sb="9" eb="11">
      <t>シュウショク</t>
    </rPh>
    <rPh sb="11" eb="12">
      <t>シャ</t>
    </rPh>
    <rPh sb="12" eb="13">
      <t>スウ</t>
    </rPh>
    <phoneticPr fontId="28"/>
  </si>
  <si>
    <t>代表者職氏名</t>
    <rPh sb="0" eb="3">
      <t>ダイヒョウシャ</t>
    </rPh>
    <rPh sb="3" eb="4">
      <t>ショク</t>
    </rPh>
    <rPh sb="4" eb="6">
      <t>シメイ</t>
    </rPh>
    <phoneticPr fontId="2"/>
  </si>
  <si>
    <t>■■■科</t>
    <phoneticPr fontId="28"/>
  </si>
  <si>
    <t>☆☆☆科</t>
    <rPh sb="3" eb="4">
      <t>カ</t>
    </rPh>
    <phoneticPr fontId="2"/>
  </si>
  <si>
    <t>11月</t>
    <rPh sb="2" eb="3">
      <t>ガツ</t>
    </rPh>
    <phoneticPr fontId="2"/>
  </si>
  <si>
    <t>（例）　　　　　○×マスター</t>
    <rPh sb="1" eb="2">
      <t>レイ</t>
    </rPh>
    <phoneticPr fontId="2"/>
  </si>
  <si>
    <t>事業者番号
(介護関連のみ)</t>
    <rPh sb="0" eb="2">
      <t>ジギョウ</t>
    </rPh>
    <rPh sb="2" eb="3">
      <t>シャ</t>
    </rPh>
    <rPh sb="3" eb="5">
      <t>バンゴウ</t>
    </rPh>
    <rPh sb="7" eb="9">
      <t>カイゴ</t>
    </rPh>
    <rPh sb="9" eb="11">
      <t>カンレン</t>
    </rPh>
    <phoneticPr fontId="2"/>
  </si>
  <si>
    <t>履修後自動的に取得可能な資格等</t>
    <rPh sb="0" eb="2">
      <t>リシュウ</t>
    </rPh>
    <rPh sb="2" eb="3">
      <t>ゴ</t>
    </rPh>
    <rPh sb="3" eb="6">
      <t>ジドウテキ</t>
    </rPh>
    <rPh sb="7" eb="9">
      <t>シュトク</t>
    </rPh>
    <rPh sb="9" eb="11">
      <t>カノウ</t>
    </rPh>
    <rPh sb="12" eb="14">
      <t>シカク</t>
    </rPh>
    <rPh sb="14" eb="15">
      <t>ナド</t>
    </rPh>
    <phoneticPr fontId="2"/>
  </si>
  <si>
    <t>目標とする資格等
（受験可能な資格等）</t>
    <rPh sb="0" eb="2">
      <t>モクヒョウ</t>
    </rPh>
    <rPh sb="5" eb="7">
      <t>シカク</t>
    </rPh>
    <rPh sb="7" eb="8">
      <t>ナド</t>
    </rPh>
    <rPh sb="10" eb="12">
      <t>ジュケン</t>
    </rPh>
    <rPh sb="12" eb="14">
      <t>カノウ</t>
    </rPh>
    <rPh sb="15" eb="17">
      <t>シカク</t>
    </rPh>
    <rPh sb="17" eb="18">
      <t>ナド</t>
    </rPh>
    <phoneticPr fontId="2"/>
  </si>
  <si>
    <t>講師と兼任</t>
    <rPh sb="0" eb="2">
      <t>コウシ</t>
    </rPh>
    <rPh sb="3" eb="5">
      <t>ケンニン</t>
    </rPh>
    <phoneticPr fontId="28"/>
  </si>
  <si>
    <t>就職支援担当と兼任</t>
    <rPh sb="0" eb="2">
      <t>シュウショク</t>
    </rPh>
    <rPh sb="2" eb="4">
      <t>シエン</t>
    </rPh>
    <rPh sb="4" eb="6">
      <t>タントウ</t>
    </rPh>
    <rPh sb="7" eb="9">
      <t>ケンニン</t>
    </rPh>
    <phoneticPr fontId="28"/>
  </si>
  <si>
    <t>その他の業務と兼任</t>
    <rPh sb="2" eb="3">
      <t>ホカ</t>
    </rPh>
    <rPh sb="4" eb="6">
      <t>ギョウム</t>
    </rPh>
    <rPh sb="7" eb="9">
      <t>ケンニン</t>
    </rPh>
    <phoneticPr fontId="2"/>
  </si>
  <si>
    <t>　</t>
    <phoneticPr fontId="2"/>
  </si>
  <si>
    <t>訓練　次郎</t>
    <rPh sb="0" eb="2">
      <t>クンレン</t>
    </rPh>
    <rPh sb="3" eb="5">
      <t>ジロウ</t>
    </rPh>
    <phoneticPr fontId="2"/>
  </si>
  <si>
    <t>○（△△業務）</t>
    <rPh sb="4" eb="6">
      <t>ギョウム</t>
    </rPh>
    <phoneticPr fontId="2"/>
  </si>
  <si>
    <t>□□□科</t>
  </si>
  <si>
    <t>■■■科</t>
  </si>
  <si>
    <t>使用可能なトイレの個数</t>
    <phoneticPr fontId="2"/>
  </si>
  <si>
    <t>委託訓練事務
専任</t>
    <rPh sb="0" eb="2">
      <t>イタク</t>
    </rPh>
    <rPh sb="2" eb="4">
      <t>クンレン</t>
    </rPh>
    <rPh sb="4" eb="6">
      <t>ジム</t>
    </rPh>
    <rPh sb="7" eb="9">
      <t>センニン</t>
    </rPh>
    <phoneticPr fontId="28"/>
  </si>
  <si>
    <t>実訓練時間</t>
    <rPh sb="0" eb="1">
      <t>ジツ</t>
    </rPh>
    <rPh sb="1" eb="3">
      <t>クンレン</t>
    </rPh>
    <rPh sb="3" eb="5">
      <t>ジカン</t>
    </rPh>
    <phoneticPr fontId="2"/>
  </si>
  <si>
    <t>同一</t>
  </si>
  <si>
    <t>再就職促進訓練室</t>
    <phoneticPr fontId="2"/>
  </si>
  <si>
    <t>就職担当者数
（合計）</t>
    <rPh sb="0" eb="2">
      <t>シュウショク</t>
    </rPh>
    <rPh sb="2" eb="4">
      <t>タントウ</t>
    </rPh>
    <rPh sb="4" eb="5">
      <t>シャ</t>
    </rPh>
    <rPh sb="5" eb="6">
      <t>スウ</t>
    </rPh>
    <rPh sb="8" eb="10">
      <t>ゴウケイ</t>
    </rPh>
    <phoneticPr fontId="2"/>
  </si>
  <si>
    <t>専門学校卒</t>
    <rPh sb="0" eb="2">
      <t>センモン</t>
    </rPh>
    <rPh sb="2" eb="3">
      <t>ガク</t>
    </rPh>
    <rPh sb="3" eb="4">
      <t>コウ</t>
    </rPh>
    <rPh sb="4" eb="5">
      <t>ソツ</t>
    </rPh>
    <phoneticPr fontId="2"/>
  </si>
  <si>
    <r>
      <t>　　　（５）</t>
    </r>
    <r>
      <rPr>
        <sz val="11"/>
        <color indexed="10"/>
        <rFont val="ＭＳ Ｐゴシック"/>
        <family val="3"/>
        <charset val="128"/>
      </rPr>
      <t>教科に関し</t>
    </r>
    <r>
      <rPr>
        <sz val="11"/>
        <rFont val="ＭＳ Ｐゴシック"/>
        <family val="3"/>
        <charset val="128"/>
      </rPr>
      <t>、規則第四六条の規定により職業訓練指導員試験の免除を受けることができる者</t>
    </r>
    <rPh sb="6" eb="8">
      <t>キョウカ</t>
    </rPh>
    <rPh sb="9" eb="10">
      <t>カン</t>
    </rPh>
    <rPh sb="12" eb="14">
      <t>キソク</t>
    </rPh>
    <rPh sb="14" eb="15">
      <t>ダイ</t>
    </rPh>
    <rPh sb="15" eb="18">
      <t>４６ジョウ</t>
    </rPh>
    <rPh sb="19" eb="21">
      <t>キテイ</t>
    </rPh>
    <rPh sb="24" eb="26">
      <t>ショクギョウ</t>
    </rPh>
    <rPh sb="26" eb="28">
      <t>クンレン</t>
    </rPh>
    <rPh sb="28" eb="31">
      <t>シドウイン</t>
    </rPh>
    <rPh sb="31" eb="33">
      <t>シケン</t>
    </rPh>
    <rPh sb="34" eb="36">
      <t>メンジョ</t>
    </rPh>
    <rPh sb="37" eb="38">
      <t>ウ</t>
    </rPh>
    <rPh sb="46" eb="47">
      <t>モノ</t>
    </rPh>
    <phoneticPr fontId="2"/>
  </si>
  <si>
    <t>うちオンライン時間数</t>
    <rPh sb="7" eb="10">
      <t>ジカンスウ</t>
    </rPh>
    <phoneticPr fontId="2"/>
  </si>
  <si>
    <t>※喫煙所ありの場合は右から設置状況を選択</t>
    <rPh sb="1" eb="4">
      <t>キツエンジョ</t>
    </rPh>
    <rPh sb="7" eb="9">
      <t>バアイ</t>
    </rPh>
    <rPh sb="10" eb="11">
      <t>ミギ</t>
    </rPh>
    <rPh sb="13" eb="15">
      <t>セッチ</t>
    </rPh>
    <rPh sb="15" eb="17">
      <t>ジョウキョウ</t>
    </rPh>
    <rPh sb="18" eb="20">
      <t>センタク</t>
    </rPh>
    <phoneticPr fontId="2"/>
  </si>
  <si>
    <t>うちオンライン</t>
    <phoneticPr fontId="2"/>
  </si>
  <si>
    <t>休校日及び就職活動日は、プルダウンリストから選択し、入力すること</t>
    <rPh sb="0" eb="3">
      <t>キュウコウビ</t>
    </rPh>
    <rPh sb="3" eb="4">
      <t>オヨ</t>
    </rPh>
    <rPh sb="5" eb="7">
      <t>シュウショク</t>
    </rPh>
    <rPh sb="7" eb="9">
      <t>カツドウ</t>
    </rPh>
    <rPh sb="9" eb="10">
      <t>ビ</t>
    </rPh>
    <rPh sb="22" eb="24">
      <t>センタク</t>
    </rPh>
    <rPh sb="26" eb="28">
      <t>ニュウリョク</t>
    </rPh>
    <phoneticPr fontId="2"/>
  </si>
  <si>
    <t>訓練の
別等</t>
    <rPh sb="0" eb="2">
      <t>クンレン</t>
    </rPh>
    <rPh sb="4" eb="5">
      <t>ベツ</t>
    </rPh>
    <rPh sb="5" eb="6">
      <t>トウ</t>
    </rPh>
    <phoneticPr fontId="2"/>
  </si>
  <si>
    <t>離6</t>
    <rPh sb="0" eb="1">
      <t>リ</t>
    </rPh>
    <phoneticPr fontId="2"/>
  </si>
  <si>
    <t>デュアル</t>
    <phoneticPr fontId="2"/>
  </si>
  <si>
    <t>就職促進コース(総務・経理系)</t>
  </si>
  <si>
    <t>都委託6</t>
    <rPh sb="0" eb="1">
      <t>ト</t>
    </rPh>
    <rPh sb="1" eb="3">
      <t>イタク</t>
    </rPh>
    <phoneticPr fontId="2"/>
  </si>
  <si>
    <t>受講方法</t>
    <rPh sb="0" eb="2">
      <t>ジュコウ</t>
    </rPh>
    <rPh sb="2" eb="4">
      <t>ホウホウ</t>
    </rPh>
    <phoneticPr fontId="2"/>
  </si>
  <si>
    <t>パソコンでの受講の可否</t>
    <rPh sb="6" eb="8">
      <t>ジュコウ</t>
    </rPh>
    <rPh sb="9" eb="11">
      <t>カヒ</t>
    </rPh>
    <phoneticPr fontId="2"/>
  </si>
  <si>
    <t>パソコン以外のデバイスでの受講の可否</t>
    <rPh sb="4" eb="6">
      <t>イガイ</t>
    </rPh>
    <rPh sb="13" eb="15">
      <t>ジュコウ</t>
    </rPh>
    <rPh sb="16" eb="18">
      <t>カヒ</t>
    </rPh>
    <phoneticPr fontId="2"/>
  </si>
  <si>
    <t>パソコン以外に受講可能なデバイス（具体例）</t>
    <rPh sb="4" eb="6">
      <t>イガイ</t>
    </rPh>
    <rPh sb="7" eb="9">
      <t>ジュコウ</t>
    </rPh>
    <rPh sb="9" eb="11">
      <t>カノウ</t>
    </rPh>
    <rPh sb="17" eb="19">
      <t>グタイ</t>
    </rPh>
    <rPh sb="19" eb="20">
      <t>レイ</t>
    </rPh>
    <phoneticPr fontId="2"/>
  </si>
  <si>
    <t>必要な設備・推奨環境</t>
    <rPh sb="0" eb="2">
      <t>ヒツヨウ</t>
    </rPh>
    <rPh sb="3" eb="5">
      <t>セツビ</t>
    </rPh>
    <phoneticPr fontId="2"/>
  </si>
  <si>
    <t>無償貸与の可否</t>
    <rPh sb="0" eb="2">
      <t>ムショウ</t>
    </rPh>
    <rPh sb="2" eb="4">
      <t>タイヨ</t>
    </rPh>
    <rPh sb="5" eb="7">
      <t>カヒ</t>
    </rPh>
    <phoneticPr fontId="2"/>
  </si>
  <si>
    <t>貸与可能なデバイスとその台数</t>
    <rPh sb="0" eb="2">
      <t>タイヨ</t>
    </rPh>
    <rPh sb="2" eb="4">
      <t>カノウ</t>
    </rPh>
    <rPh sb="12" eb="14">
      <t>ダイスウ</t>
    </rPh>
    <phoneticPr fontId="2"/>
  </si>
  <si>
    <t>システム等の概要及び具体的な活用内容</t>
    <rPh sb="4" eb="5">
      <t>ナド</t>
    </rPh>
    <rPh sb="6" eb="8">
      <t>ガイヨウ</t>
    </rPh>
    <rPh sb="8" eb="9">
      <t>オヨ</t>
    </rPh>
    <rPh sb="10" eb="13">
      <t>グタイテキ</t>
    </rPh>
    <rPh sb="14" eb="16">
      <t>カツヨウ</t>
    </rPh>
    <rPh sb="16" eb="18">
      <t>ナイヨウ</t>
    </rPh>
    <phoneticPr fontId="2"/>
  </si>
  <si>
    <t>その他</t>
    <rPh sb="2" eb="3">
      <t>ホカ</t>
    </rPh>
    <phoneticPr fontId="2"/>
  </si>
  <si>
    <t>パソコン機器等
推奨環境</t>
    <rPh sb="4" eb="6">
      <t>キキ</t>
    </rPh>
    <rPh sb="6" eb="7">
      <t>トウ</t>
    </rPh>
    <rPh sb="8" eb="10">
      <t>スイショウ</t>
    </rPh>
    <rPh sb="10" eb="12">
      <t>カンキョウ</t>
    </rPh>
    <phoneticPr fontId="2"/>
  </si>
  <si>
    <t>インターネット等
通信環境</t>
    <rPh sb="7" eb="8">
      <t>トウ</t>
    </rPh>
    <rPh sb="9" eb="11">
      <t>ツウシン</t>
    </rPh>
    <rPh sb="11" eb="13">
      <t>カンキョウ</t>
    </rPh>
    <phoneticPr fontId="2"/>
  </si>
  <si>
    <t>人</t>
    <rPh sb="0" eb="1">
      <t>ヒト</t>
    </rPh>
    <phoneticPr fontId="2"/>
  </si>
  <si>
    <t>○</t>
    <phoneticPr fontId="2"/>
  </si>
  <si>
    <t>キャリア
コンサルタント
（国家資格）</t>
    <rPh sb="14" eb="16">
      <t>コッカ</t>
    </rPh>
    <rPh sb="16" eb="18">
      <t>シカク</t>
    </rPh>
    <phoneticPr fontId="2"/>
  </si>
  <si>
    <t>その他の
関連資格</t>
    <rPh sb="2" eb="3">
      <t>タ</t>
    </rPh>
    <rPh sb="5" eb="7">
      <t>カンレン</t>
    </rPh>
    <rPh sb="7" eb="9">
      <t>シカク</t>
    </rPh>
    <phoneticPr fontId="2"/>
  </si>
  <si>
    <t>関連資格
なし</t>
    <rPh sb="0" eb="2">
      <t>カンレン</t>
    </rPh>
    <rPh sb="2" eb="4">
      <t>シカク</t>
    </rPh>
    <phoneticPr fontId="2"/>
  </si>
  <si>
    <t>うち　キャリアコンサルタント
（国家資格）数</t>
    <rPh sb="16" eb="18">
      <t>コッカ</t>
    </rPh>
    <rPh sb="18" eb="20">
      <t>シカク</t>
    </rPh>
    <rPh sb="21" eb="22">
      <t>カズ</t>
    </rPh>
    <phoneticPr fontId="2"/>
  </si>
  <si>
    <t>うち その他関連資格保有者数</t>
    <rPh sb="5" eb="6">
      <t>タ</t>
    </rPh>
    <rPh sb="6" eb="8">
      <t>カンレン</t>
    </rPh>
    <rPh sb="8" eb="10">
      <t>シカク</t>
    </rPh>
    <rPh sb="10" eb="12">
      <t>ホユウ</t>
    </rPh>
    <rPh sb="12" eb="13">
      <t>シャ</t>
    </rPh>
    <rPh sb="13" eb="14">
      <t>スウ</t>
    </rPh>
    <phoneticPr fontId="2"/>
  </si>
  <si>
    <t>オンライン訓練に必要な
設備の無償貸与</t>
    <rPh sb="5" eb="7">
      <t>クンレン</t>
    </rPh>
    <rPh sb="8" eb="10">
      <t>ヒツヨウ</t>
    </rPh>
    <rPh sb="12" eb="14">
      <t>セツビ</t>
    </rPh>
    <rPh sb="15" eb="17">
      <t>ムショウ</t>
    </rPh>
    <rPh sb="17" eb="19">
      <t>タイヨ</t>
    </rPh>
    <phoneticPr fontId="2"/>
  </si>
  <si>
    <t>オンライン訓練で
使用するテレビ会議
システム等</t>
    <rPh sb="16" eb="18">
      <t>カイギ</t>
    </rPh>
    <rPh sb="23" eb="24">
      <t>ナド</t>
    </rPh>
    <phoneticPr fontId="2"/>
  </si>
  <si>
    <t>訓練受講時の
本人確認方法</t>
    <rPh sb="0" eb="2">
      <t>クンレン</t>
    </rPh>
    <rPh sb="2" eb="4">
      <t>ジュコウ</t>
    </rPh>
    <rPh sb="4" eb="5">
      <t>ジ</t>
    </rPh>
    <rPh sb="7" eb="9">
      <t>ホンニン</t>
    </rPh>
    <rPh sb="9" eb="11">
      <t>カクニン</t>
    </rPh>
    <rPh sb="11" eb="13">
      <t>ホウホウ</t>
    </rPh>
    <phoneticPr fontId="2"/>
  </si>
  <si>
    <t>３　訓練実施施設の概要　【主に使用する教室及び同一建物内の教室】</t>
    <rPh sb="2" eb="4">
      <t>クンレン</t>
    </rPh>
    <rPh sb="4" eb="6">
      <t>ジッシ</t>
    </rPh>
    <rPh sb="6" eb="8">
      <t>シセツ</t>
    </rPh>
    <rPh sb="9" eb="11">
      <t>ガイヨウ</t>
    </rPh>
    <rPh sb="13" eb="14">
      <t>オモ</t>
    </rPh>
    <rPh sb="15" eb="17">
      <t>シヨウ</t>
    </rPh>
    <rPh sb="19" eb="21">
      <t>キョウシツ</t>
    </rPh>
    <rPh sb="21" eb="22">
      <t>オヨ</t>
    </rPh>
    <rPh sb="23" eb="25">
      <t>ドウイツ</t>
    </rPh>
    <rPh sb="25" eb="27">
      <t>タテモノ</t>
    </rPh>
    <rPh sb="27" eb="28">
      <t>ナイ</t>
    </rPh>
    <rPh sb="29" eb="31">
      <t>キョウシツ</t>
    </rPh>
    <phoneticPr fontId="2"/>
  </si>
  <si>
    <t>サービスガイドライン研修等</t>
    <rPh sb="10" eb="12">
      <t>ケンシュウ</t>
    </rPh>
    <rPh sb="12" eb="13">
      <t>トウ</t>
    </rPh>
    <phoneticPr fontId="2"/>
  </si>
  <si>
    <t>離職6</t>
    <rPh sb="0" eb="2">
      <t>リショク</t>
    </rPh>
    <phoneticPr fontId="2"/>
  </si>
  <si>
    <t>離職3</t>
    <rPh sb="0" eb="2">
      <t>リショク</t>
    </rPh>
    <phoneticPr fontId="2"/>
  </si>
  <si>
    <t>コンソ</t>
    <phoneticPr fontId="2"/>
  </si>
  <si>
    <t>女性3</t>
    <rPh sb="0" eb="2">
      <t>ジョセイ</t>
    </rPh>
    <phoneticPr fontId="2"/>
  </si>
  <si>
    <t>eﾗｰﾆﾝｸﾞ</t>
    <phoneticPr fontId="2"/>
  </si>
  <si>
    <t>ｽｷﾙｱｯﾌﾟ</t>
    <phoneticPr fontId="2"/>
  </si>
  <si>
    <t>介護福祉士</t>
    <rPh sb="0" eb="2">
      <t>カイゴ</t>
    </rPh>
    <rPh sb="2" eb="5">
      <t>フクシシ</t>
    </rPh>
    <phoneticPr fontId="2"/>
  </si>
  <si>
    <t>保育士</t>
    <rPh sb="0" eb="3">
      <t>ホイクシ</t>
    </rPh>
    <phoneticPr fontId="2"/>
  </si>
  <si>
    <t>専門人材</t>
    <rPh sb="0" eb="2">
      <t>センモン</t>
    </rPh>
    <rPh sb="2" eb="4">
      <t>ジンザイ</t>
    </rPh>
    <phoneticPr fontId="2"/>
  </si>
  <si>
    <t>義肢装具</t>
    <rPh sb="0" eb="2">
      <t>ギシ</t>
    </rPh>
    <rPh sb="2" eb="4">
      <t>ソウグ</t>
    </rPh>
    <phoneticPr fontId="2"/>
  </si>
  <si>
    <t>都委託3</t>
    <rPh sb="0" eb="1">
      <t>ト</t>
    </rPh>
    <rPh sb="1" eb="3">
      <t>イタク</t>
    </rPh>
    <phoneticPr fontId="2"/>
  </si>
  <si>
    <t>託児サービスの有無</t>
    <rPh sb="0" eb="2">
      <t>タクジ</t>
    </rPh>
    <rPh sb="7" eb="9">
      <t>ウム</t>
    </rPh>
    <phoneticPr fontId="2"/>
  </si>
  <si>
    <t>女性ｵﾝﾗｲﾝ</t>
    <rPh sb="0" eb="2">
      <t>ジョセイ</t>
    </rPh>
    <phoneticPr fontId="2"/>
  </si>
  <si>
    <t>短期間</t>
    <rPh sb="0" eb="3">
      <t>タンキカン</t>
    </rPh>
    <phoneticPr fontId="2"/>
  </si>
  <si>
    <t>1月</t>
    <rPh sb="1" eb="2">
      <t>ガツ</t>
    </rPh>
    <phoneticPr fontId="2"/>
  </si>
  <si>
    <t>2月</t>
    <rPh sb="1" eb="2">
      <t>ガツ</t>
    </rPh>
    <phoneticPr fontId="2"/>
  </si>
  <si>
    <r>
      <t>　　　（１）</t>
    </r>
    <r>
      <rPr>
        <sz val="11"/>
        <color indexed="10"/>
        <rFont val="ＭＳ Ｐゴシック"/>
        <family val="3"/>
        <charset val="128"/>
      </rPr>
      <t>法第二八条第一項に規定する職業訓練に係る教科（以下「教科」という。）に関し</t>
    </r>
    <r>
      <rPr>
        <sz val="11"/>
        <rFont val="ＭＳ Ｐゴシック"/>
        <family val="3"/>
        <charset val="128"/>
      </rPr>
      <t>、</t>
    </r>
    <r>
      <rPr>
        <u val="double"/>
        <sz val="11"/>
        <rFont val="ＭＳ Ｐゴシック"/>
        <family val="3"/>
        <charset val="128"/>
      </rPr>
      <t>応用課程の高度職業訓練を修了</t>
    </r>
    <r>
      <rPr>
        <sz val="11"/>
        <rFont val="ＭＳ Ｐゴシック"/>
        <family val="3"/>
        <charset val="128"/>
      </rPr>
      <t>したもので、その後</t>
    </r>
    <r>
      <rPr>
        <u/>
        <sz val="11"/>
        <rFont val="ＭＳ Ｐゴシック"/>
        <family val="3"/>
        <charset val="128"/>
      </rPr>
      <t>一年以上</t>
    </r>
    <r>
      <rPr>
        <sz val="11"/>
        <rFont val="ＭＳ Ｐゴシック"/>
        <family val="3"/>
        <charset val="128"/>
      </rPr>
      <t>の
           実務の経験を有する者</t>
    </r>
    <rPh sb="6" eb="7">
      <t>ホウ</t>
    </rPh>
    <rPh sb="7" eb="8">
      <t>ダイ</t>
    </rPh>
    <rPh sb="8" eb="9">
      <t>ニ</t>
    </rPh>
    <rPh sb="9" eb="10">
      <t>８</t>
    </rPh>
    <rPh sb="10" eb="11">
      <t>ジョウ</t>
    </rPh>
    <rPh sb="11" eb="12">
      <t>ダイ</t>
    </rPh>
    <rPh sb="12" eb="14">
      <t>イッコウ</t>
    </rPh>
    <rPh sb="15" eb="17">
      <t>キテイ</t>
    </rPh>
    <rPh sb="19" eb="21">
      <t>ショクギョウ</t>
    </rPh>
    <rPh sb="21" eb="23">
      <t>クンレン</t>
    </rPh>
    <rPh sb="24" eb="25">
      <t>カカ</t>
    </rPh>
    <rPh sb="26" eb="28">
      <t>キョウカ</t>
    </rPh>
    <rPh sb="29" eb="31">
      <t>イカ</t>
    </rPh>
    <rPh sb="32" eb="34">
      <t>キョウカ</t>
    </rPh>
    <rPh sb="41" eb="42">
      <t>カン</t>
    </rPh>
    <rPh sb="44" eb="46">
      <t>オウヨウ</t>
    </rPh>
    <rPh sb="46" eb="48">
      <t>カテイ</t>
    </rPh>
    <rPh sb="49" eb="51">
      <t>コウド</t>
    </rPh>
    <rPh sb="51" eb="53">
      <t>ショクギョウ</t>
    </rPh>
    <rPh sb="53" eb="55">
      <t>クンレン</t>
    </rPh>
    <rPh sb="56" eb="58">
      <t>シュウリョウ</t>
    </rPh>
    <rPh sb="66" eb="67">
      <t>ゴ</t>
    </rPh>
    <rPh sb="67" eb="71">
      <t>１ネンイジョウ</t>
    </rPh>
    <phoneticPr fontId="2"/>
  </si>
  <si>
    <t>（要事前予約）</t>
  </si>
  <si>
    <t>4月</t>
    <rPh sb="1" eb="2">
      <t>ガツ</t>
    </rPh>
    <phoneticPr fontId="2"/>
  </si>
  <si>
    <t>7月</t>
    <rPh sb="1" eb="2">
      <t>ガツ</t>
    </rPh>
    <phoneticPr fontId="2"/>
  </si>
  <si>
    <t>9月</t>
    <rPh sb="1" eb="2">
      <t>ガツ</t>
    </rPh>
    <phoneticPr fontId="2"/>
  </si>
  <si>
    <t>12月</t>
    <rPh sb="2" eb="3">
      <t>ガツ</t>
    </rPh>
    <phoneticPr fontId="2"/>
  </si>
  <si>
    <t>最低履行人数</t>
    <phoneticPr fontId="2"/>
  </si>
  <si>
    <t>常駐ではない
担当者数</t>
    <rPh sb="0" eb="2">
      <t>ジョウチュウ</t>
    </rPh>
    <rPh sb="7" eb="10">
      <t>タントウシャ</t>
    </rPh>
    <rPh sb="10" eb="11">
      <t>スウ</t>
    </rPh>
    <phoneticPr fontId="2"/>
  </si>
  <si>
    <t>1時限あたりの時間数（分）</t>
    <rPh sb="1" eb="3">
      <t>ジゲン</t>
    </rPh>
    <rPh sb="7" eb="10">
      <t>ジカンスウ</t>
    </rPh>
    <rPh sb="11" eb="12">
      <t>ブン</t>
    </rPh>
    <phoneticPr fontId="2"/>
  </si>
  <si>
    <t>郵便番号</t>
    <rPh sb="0" eb="4">
      <t>ユウビンバンゴウ</t>
    </rPh>
    <phoneticPr fontId="2"/>
  </si>
  <si>
    <t>所在地</t>
    <rPh sb="0" eb="3">
      <t>ショザイチ</t>
    </rPh>
    <phoneticPr fontId="2"/>
  </si>
  <si>
    <t>受講の有無</t>
    <rPh sb="0" eb="2">
      <t>ジュコウ</t>
    </rPh>
    <rPh sb="3" eb="5">
      <t>ウム</t>
    </rPh>
    <phoneticPr fontId="2"/>
  </si>
  <si>
    <t>所要時間(分)
(1分80m）</t>
    <rPh sb="0" eb="2">
      <t>ショヨウ</t>
    </rPh>
    <rPh sb="2" eb="4">
      <t>ジカン</t>
    </rPh>
    <rPh sb="5" eb="6">
      <t>ブン</t>
    </rPh>
    <rPh sb="10" eb="11">
      <t>プン</t>
    </rPh>
    <phoneticPr fontId="2"/>
  </si>
  <si>
    <t>使用床面積</t>
    <rPh sb="0" eb="2">
      <t>シヨウ</t>
    </rPh>
    <rPh sb="2" eb="3">
      <t>ユカ</t>
    </rPh>
    <rPh sb="3" eb="5">
      <t>メンセキ</t>
    </rPh>
    <phoneticPr fontId="2"/>
  </si>
  <si>
    <t>㎡</t>
  </si>
  <si>
    <t>メモリ</t>
  </si>
  <si>
    <t>（地図は別添）</t>
    <phoneticPr fontId="2"/>
  </si>
  <si>
    <t>受験月</t>
    <phoneticPr fontId="2"/>
  </si>
  <si>
    <t>時間</t>
    <rPh sb="0" eb="2">
      <t>ジカン</t>
    </rPh>
    <phoneticPr fontId="2"/>
  </si>
  <si>
    <t>学科時間計</t>
    <phoneticPr fontId="2"/>
  </si>
  <si>
    <t>実技時間計</t>
    <phoneticPr fontId="2"/>
  </si>
  <si>
    <t>訓練時間(学科＋実技）</t>
    <phoneticPr fontId="2"/>
  </si>
  <si>
    <t>その他</t>
    <phoneticPr fontId="2"/>
  </si>
  <si>
    <t>訓練の内容</t>
    <rPh sb="0" eb="2">
      <t>クンレン</t>
    </rPh>
    <rPh sb="3" eb="5">
      <t>ナイヨウ</t>
    </rPh>
    <phoneticPr fontId="2"/>
  </si>
  <si>
    <t>学　科</t>
    <rPh sb="0" eb="1">
      <t>ガク</t>
    </rPh>
    <rPh sb="2" eb="3">
      <t>カ</t>
    </rPh>
    <phoneticPr fontId="2"/>
  </si>
  <si>
    <t>実　技</t>
    <rPh sb="0" eb="1">
      <t>ミ</t>
    </rPh>
    <rPh sb="2" eb="3">
      <t>ワザ</t>
    </rPh>
    <phoneticPr fontId="2"/>
  </si>
  <si>
    <t>有無</t>
    <rPh sb="0" eb="2">
      <t>ウム</t>
    </rPh>
    <phoneticPr fontId="2"/>
  </si>
  <si>
    <t>企業説明会の有無</t>
    <rPh sb="0" eb="2">
      <t>キギョウ</t>
    </rPh>
    <rPh sb="2" eb="5">
      <t>セツメイカイ</t>
    </rPh>
    <rPh sb="6" eb="8">
      <t>ウム</t>
    </rPh>
    <phoneticPr fontId="2"/>
  </si>
  <si>
    <t>内　　容</t>
    <rPh sb="0" eb="1">
      <t>ナイ</t>
    </rPh>
    <rPh sb="3" eb="4">
      <t>カタチ</t>
    </rPh>
    <phoneticPr fontId="2"/>
  </si>
  <si>
    <t>就職支援総時間</t>
    <phoneticPr fontId="2"/>
  </si>
  <si>
    <t>ジョブ・カードの作成、ジョブ・カードを活用したｷｬﾘｱｺﾝｻﾙﾃｨﾝｸﾞ、能力評価</t>
    <phoneticPr fontId="2"/>
  </si>
  <si>
    <t>その他計</t>
    <rPh sb="2" eb="3">
      <t>タ</t>
    </rPh>
    <rPh sb="3" eb="4">
      <t>ケイ</t>
    </rPh>
    <phoneticPr fontId="2"/>
  </si>
  <si>
    <t>計</t>
    <rPh sb="0" eb="1">
      <t>ケイ</t>
    </rPh>
    <phoneticPr fontId="2"/>
  </si>
  <si>
    <t>要件２に該当</t>
    <rPh sb="0" eb="2">
      <t>ヨウケン</t>
    </rPh>
    <rPh sb="4" eb="6">
      <t>ガイトウ</t>
    </rPh>
    <phoneticPr fontId="2"/>
  </si>
  <si>
    <t>※要件(講師資格)</t>
    <rPh sb="1" eb="3">
      <t>ヨウケン</t>
    </rPh>
    <rPh sb="4" eb="6">
      <t>コウシ</t>
    </rPh>
    <rPh sb="6" eb="8">
      <t>シカク</t>
    </rPh>
    <phoneticPr fontId="2"/>
  </si>
  <si>
    <t>その他の関連資格名称・
就職支援業務経験</t>
    <rPh sb="2" eb="3">
      <t>タ</t>
    </rPh>
    <rPh sb="4" eb="6">
      <t>カンレン</t>
    </rPh>
    <rPh sb="6" eb="8">
      <t>シカク</t>
    </rPh>
    <rPh sb="8" eb="10">
      <t>メイショウ</t>
    </rPh>
    <rPh sb="12" eb="14">
      <t>シュウショク</t>
    </rPh>
    <rPh sb="14" eb="16">
      <t>シエン</t>
    </rPh>
    <rPh sb="16" eb="18">
      <t>ギョウム</t>
    </rPh>
    <rPh sb="18" eb="20">
      <t>ケイケン</t>
    </rPh>
    <phoneticPr fontId="2"/>
  </si>
  <si>
    <t>計</t>
    <rPh sb="0" eb="1">
      <t>ケイ</t>
    </rPh>
    <phoneticPr fontId="2"/>
  </si>
  <si>
    <t>(選択)</t>
    <rPh sb="1" eb="3">
      <t>センタク</t>
    </rPh>
    <phoneticPr fontId="2"/>
  </si>
  <si>
    <r>
      <t xml:space="preserve">その他
</t>
    </r>
    <r>
      <rPr>
        <sz val="9"/>
        <rFont val="ＭＳ Ｐゴシック"/>
        <family val="3"/>
        <charset val="128"/>
      </rPr>
      <t>御社でオンライン訓練を実施するにあたって、特筆すべき実績や設備など、ＰＲしたい点があれば、記入してください。</t>
    </r>
    <rPh sb="2" eb="3">
      <t>ホカ</t>
    </rPh>
    <phoneticPr fontId="2"/>
  </si>
  <si>
    <t>＊販売価格（税込）の合計額が15,000円以内（6か月訓練は20,000円以内）になるようにすること。</t>
    <rPh sb="1" eb="3">
      <t>ハンバイ</t>
    </rPh>
    <rPh sb="3" eb="5">
      <t>カカク</t>
    </rPh>
    <rPh sb="6" eb="8">
      <t>ゼイコミ</t>
    </rPh>
    <rPh sb="10" eb="12">
      <t>ゴウケイ</t>
    </rPh>
    <rPh sb="12" eb="13">
      <t>ガク</t>
    </rPh>
    <rPh sb="20" eb="21">
      <t>エン</t>
    </rPh>
    <rPh sb="21" eb="23">
      <t>イナイ</t>
    </rPh>
    <rPh sb="26" eb="27">
      <t>ゲツ</t>
    </rPh>
    <rPh sb="27" eb="29">
      <t>クンレン</t>
    </rPh>
    <rPh sb="36" eb="37">
      <t>エン</t>
    </rPh>
    <rPh sb="37" eb="39">
      <t>イナイ</t>
    </rPh>
    <phoneticPr fontId="2"/>
  </si>
  <si>
    <t>メイン教室</t>
    <rPh sb="3" eb="5">
      <t>キョウシツ</t>
    </rPh>
    <phoneticPr fontId="2"/>
  </si>
  <si>
    <r>
      <t xml:space="preserve">サブ教室２
</t>
    </r>
    <r>
      <rPr>
        <sz val="10"/>
        <rFont val="ＭＳ Ｐゴシック"/>
        <family val="3"/>
        <charset val="128"/>
      </rPr>
      <t>※ メイン教室以外に同一建物内に使用教室がある場合はこちらに手入力</t>
    </r>
    <rPh sb="2" eb="4">
      <t>キョウシツ</t>
    </rPh>
    <rPh sb="12" eb="14">
      <t>キョウシツ</t>
    </rPh>
    <rPh sb="14" eb="16">
      <t>イガイ</t>
    </rPh>
    <rPh sb="17" eb="19">
      <t>ドウイツ</t>
    </rPh>
    <rPh sb="19" eb="21">
      <t>タテモノ</t>
    </rPh>
    <rPh sb="21" eb="22">
      <t>ナイ</t>
    </rPh>
    <rPh sb="23" eb="25">
      <t>シヨウ</t>
    </rPh>
    <rPh sb="25" eb="27">
      <t>キョウシツ</t>
    </rPh>
    <rPh sb="30" eb="32">
      <t>バアイ</t>
    </rPh>
    <rPh sb="37" eb="38">
      <t>テ</t>
    </rPh>
    <rPh sb="38" eb="40">
      <t>ニュウリョク</t>
    </rPh>
    <phoneticPr fontId="2"/>
  </si>
  <si>
    <r>
      <t xml:space="preserve">サブ教室３
</t>
    </r>
    <r>
      <rPr>
        <sz val="10"/>
        <rFont val="ＭＳ Ｐゴシック"/>
        <family val="3"/>
        <charset val="128"/>
      </rPr>
      <t>※ メイン教室以外に同一建物内に使用教室がある場合はこちらに手入力</t>
    </r>
    <rPh sb="2" eb="4">
      <t>キョウシツ</t>
    </rPh>
    <rPh sb="12" eb="14">
      <t>キョウシツ</t>
    </rPh>
    <rPh sb="14" eb="16">
      <t>イガイ</t>
    </rPh>
    <rPh sb="17" eb="19">
      <t>ドウイツ</t>
    </rPh>
    <rPh sb="19" eb="21">
      <t>タテモノ</t>
    </rPh>
    <rPh sb="21" eb="22">
      <t>ナイ</t>
    </rPh>
    <rPh sb="23" eb="25">
      <t>シヨウ</t>
    </rPh>
    <rPh sb="25" eb="27">
      <t>キョウシツ</t>
    </rPh>
    <rPh sb="30" eb="32">
      <t>バアイ</t>
    </rPh>
    <rPh sb="37" eb="38">
      <t>テ</t>
    </rPh>
    <rPh sb="38" eb="40">
      <t>ニュウリョク</t>
    </rPh>
    <phoneticPr fontId="2"/>
  </si>
  <si>
    <r>
      <t xml:space="preserve">サブ教室４
</t>
    </r>
    <r>
      <rPr>
        <sz val="10"/>
        <rFont val="ＭＳ Ｐゴシック"/>
        <family val="3"/>
        <charset val="128"/>
      </rPr>
      <t>※ メイン教室以外に同一建物内に使用教室がある場合はこちらに手入力</t>
    </r>
    <rPh sb="2" eb="4">
      <t>キョウシツ</t>
    </rPh>
    <rPh sb="12" eb="14">
      <t>キョウシツ</t>
    </rPh>
    <rPh sb="14" eb="16">
      <t>イガイ</t>
    </rPh>
    <rPh sb="17" eb="19">
      <t>ドウイツ</t>
    </rPh>
    <rPh sb="19" eb="21">
      <t>タテモノ</t>
    </rPh>
    <rPh sb="21" eb="22">
      <t>ナイ</t>
    </rPh>
    <rPh sb="23" eb="25">
      <t>シヨウ</t>
    </rPh>
    <rPh sb="25" eb="27">
      <t>キョウシツ</t>
    </rPh>
    <rPh sb="30" eb="32">
      <t>バアイ</t>
    </rPh>
    <rPh sb="37" eb="38">
      <t>テ</t>
    </rPh>
    <rPh sb="38" eb="40">
      <t>ニュウリョク</t>
    </rPh>
    <phoneticPr fontId="2"/>
  </si>
  <si>
    <r>
      <t>サブ教室パソコン
 （スペック等）</t>
    </r>
    <r>
      <rPr>
        <sz val="10"/>
        <rFont val="ＭＳ Ｐゴシック"/>
        <family val="3"/>
        <charset val="128"/>
      </rPr>
      <t xml:space="preserve">
※ 複数教室の設定に伴い使用パソコンが増える場合にはこちらに手入力</t>
    </r>
    <rPh sb="2" eb="4">
      <t>キョウシツ</t>
    </rPh>
    <rPh sb="15" eb="16">
      <t>トウ</t>
    </rPh>
    <rPh sb="21" eb="23">
      <t>フクスウ</t>
    </rPh>
    <rPh sb="23" eb="25">
      <t>キョウシツ</t>
    </rPh>
    <rPh sb="26" eb="28">
      <t>セッテイ</t>
    </rPh>
    <rPh sb="29" eb="30">
      <t>トモナ</t>
    </rPh>
    <rPh sb="31" eb="33">
      <t>シヨウ</t>
    </rPh>
    <rPh sb="38" eb="39">
      <t>フ</t>
    </rPh>
    <rPh sb="41" eb="43">
      <t>バアイ</t>
    </rPh>
    <rPh sb="49" eb="50">
      <t>テ</t>
    </rPh>
    <rPh sb="50" eb="52">
      <t>ニュウリョク</t>
    </rPh>
    <phoneticPr fontId="2"/>
  </si>
  <si>
    <t>生徒用PC
設置台数</t>
    <rPh sb="0" eb="2">
      <t>セイト</t>
    </rPh>
    <rPh sb="2" eb="3">
      <t>ヨウ</t>
    </rPh>
    <rPh sb="6" eb="8">
      <t>セッチ</t>
    </rPh>
    <rPh sb="8" eb="10">
      <t>ダイスウ</t>
    </rPh>
    <phoneticPr fontId="2"/>
  </si>
  <si>
    <t>生徒用PC
設置台数</t>
    <rPh sb="0" eb="3">
      <t>セイトヨウ</t>
    </rPh>
    <rPh sb="6" eb="8">
      <t>セッチ</t>
    </rPh>
    <rPh sb="8" eb="10">
      <t>ダイスウ</t>
    </rPh>
    <phoneticPr fontId="2"/>
  </si>
  <si>
    <r>
      <t xml:space="preserve">実施施設名
</t>
    </r>
    <r>
      <rPr>
        <sz val="10"/>
        <rFont val="ＭＳ Ｐゴシック"/>
        <family val="3"/>
        <charset val="128"/>
      </rPr>
      <t>※訓練募集時の施設名称になります。</t>
    </r>
    <rPh sb="0" eb="2">
      <t>ジッシ</t>
    </rPh>
    <rPh sb="2" eb="4">
      <t>シセツ</t>
    </rPh>
    <rPh sb="4" eb="5">
      <t>メイ</t>
    </rPh>
    <rPh sb="15" eb="17">
      <t>メイショウ</t>
    </rPh>
    <phoneticPr fontId="2"/>
  </si>
  <si>
    <t>学科時間</t>
    <phoneticPr fontId="2"/>
  </si>
  <si>
    <t>実技時間</t>
    <phoneticPr fontId="2"/>
  </si>
  <si>
    <r>
      <t xml:space="preserve">実訓練時間
</t>
    </r>
    <r>
      <rPr>
        <sz val="9"/>
        <rFont val="ＭＳ Ｐゴシック"/>
        <family val="3"/>
        <charset val="128"/>
      </rPr>
      <t>(学科＋実技）</t>
    </r>
    <rPh sb="0" eb="1">
      <t>ジツ</t>
    </rPh>
    <rPh sb="1" eb="3">
      <t>クンレン</t>
    </rPh>
    <rPh sb="3" eb="5">
      <t>ジカン</t>
    </rPh>
    <rPh sb="7" eb="9">
      <t>ガッカ</t>
    </rPh>
    <rPh sb="10" eb="12">
      <t>ジツギ</t>
    </rPh>
    <phoneticPr fontId="2"/>
  </si>
  <si>
    <t>カリキュラム時間数</t>
    <rPh sb="6" eb="9">
      <t>ジカンスウ</t>
    </rPh>
    <phoneticPr fontId="2"/>
  </si>
  <si>
    <t>就職支援時間</t>
    <rPh sb="0" eb="2">
      <t>シュウショク</t>
    </rPh>
    <rPh sb="2" eb="4">
      <t>シエン</t>
    </rPh>
    <rPh sb="4" eb="6">
      <t>ジカン</t>
    </rPh>
    <phoneticPr fontId="2"/>
  </si>
  <si>
    <t>時間(総訓練時間の80%未満)</t>
    <rPh sb="0" eb="2">
      <t>ジカン</t>
    </rPh>
    <rPh sb="3" eb="4">
      <t>ソウ</t>
    </rPh>
    <rPh sb="4" eb="6">
      <t>クンレン</t>
    </rPh>
    <rPh sb="6" eb="8">
      <t>ジカン</t>
    </rPh>
    <rPh sb="12" eb="14">
      <t>ミマン</t>
    </rPh>
    <phoneticPr fontId="2"/>
  </si>
  <si>
    <t>離職者等再就職訓練（３箇月）</t>
    <rPh sb="0" eb="3">
      <t>リショクシャ</t>
    </rPh>
    <rPh sb="3" eb="4">
      <t>トウ</t>
    </rPh>
    <rPh sb="4" eb="7">
      <t>サイシュウショク</t>
    </rPh>
    <rPh sb="7" eb="9">
      <t>クンレン</t>
    </rPh>
    <rPh sb="11" eb="12">
      <t>カ</t>
    </rPh>
    <rPh sb="12" eb="13">
      <t>ゲツ</t>
    </rPh>
    <phoneticPr fontId="2"/>
  </si>
  <si>
    <t>再就職促進オンライン委託訓練</t>
    <rPh sb="0" eb="3">
      <t>サイシュウショク</t>
    </rPh>
    <rPh sb="3" eb="5">
      <t>ソクシン</t>
    </rPh>
    <rPh sb="10" eb="12">
      <t>イタク</t>
    </rPh>
    <rPh sb="12" eb="14">
      <t>クンレン</t>
    </rPh>
    <phoneticPr fontId="2"/>
  </si>
  <si>
    <t>離職者等再就職訓練（６箇月）</t>
    <rPh sb="0" eb="3">
      <t>リショクシャ</t>
    </rPh>
    <rPh sb="3" eb="4">
      <t>トウ</t>
    </rPh>
    <rPh sb="4" eb="7">
      <t>サイシュウショク</t>
    </rPh>
    <rPh sb="7" eb="9">
      <t>クンレン</t>
    </rPh>
    <rPh sb="11" eb="12">
      <t>カ</t>
    </rPh>
    <rPh sb="12" eb="13">
      <t>ゲツ</t>
    </rPh>
    <phoneticPr fontId="2"/>
  </si>
  <si>
    <t>地域レベルのコンソーシアムによる職業訓練</t>
    <rPh sb="0" eb="2">
      <t>チイキ</t>
    </rPh>
    <rPh sb="16" eb="20">
      <t>ショクギョウクンレン</t>
    </rPh>
    <phoneticPr fontId="2"/>
  </si>
  <si>
    <t>訓練月数</t>
    <rPh sb="0" eb="2">
      <t>クンレン</t>
    </rPh>
    <rPh sb="2" eb="4">
      <t>ツキスウ</t>
    </rPh>
    <phoneticPr fontId="2"/>
  </si>
  <si>
    <t>短期間・短時間委託訓練（短時間）（４箇月）</t>
    <rPh sb="0" eb="2">
      <t>タンキ</t>
    </rPh>
    <rPh sb="2" eb="3">
      <t>カン</t>
    </rPh>
    <rPh sb="4" eb="7">
      <t>タンジカン</t>
    </rPh>
    <rPh sb="7" eb="9">
      <t>イタク</t>
    </rPh>
    <rPh sb="9" eb="11">
      <t>クンレン</t>
    </rPh>
    <rPh sb="12" eb="13">
      <t>タン</t>
    </rPh>
    <rPh sb="13" eb="15">
      <t>ジカン</t>
    </rPh>
    <rPh sb="18" eb="20">
      <t>カゲツ</t>
    </rPh>
    <phoneticPr fontId="2"/>
  </si>
  <si>
    <t>短期間・短時間委託訓練（短時間）（５箇月）</t>
    <rPh sb="0" eb="2">
      <t>タンキ</t>
    </rPh>
    <rPh sb="2" eb="3">
      <t>カン</t>
    </rPh>
    <rPh sb="4" eb="7">
      <t>タンジカン</t>
    </rPh>
    <rPh sb="7" eb="9">
      <t>イタク</t>
    </rPh>
    <rPh sb="9" eb="11">
      <t>クンレン</t>
    </rPh>
    <rPh sb="12" eb="13">
      <t>タン</t>
    </rPh>
    <rPh sb="13" eb="15">
      <t>ジカン</t>
    </rPh>
    <rPh sb="18" eb="20">
      <t>カゲツ</t>
    </rPh>
    <phoneticPr fontId="2"/>
  </si>
  <si>
    <t>時間以上</t>
    <rPh sb="0" eb="2">
      <t>ジカン</t>
    </rPh>
    <rPh sb="2" eb="4">
      <t>イジョウ</t>
    </rPh>
    <phoneticPr fontId="2"/>
  </si>
  <si>
    <t>うち
指導員免許取得者</t>
    <rPh sb="3" eb="6">
      <t>シドウイン</t>
    </rPh>
    <rPh sb="6" eb="8">
      <t>メンキョ</t>
    </rPh>
    <rPh sb="8" eb="11">
      <t>シュトクシャ</t>
    </rPh>
    <phoneticPr fontId="2"/>
  </si>
  <si>
    <t>うち
能開法第30条の２
第２項該当者</t>
    <rPh sb="3" eb="5">
      <t>ノウカイ</t>
    </rPh>
    <rPh sb="5" eb="6">
      <t>ホウ</t>
    </rPh>
    <rPh sb="6" eb="7">
      <t>ダイ</t>
    </rPh>
    <rPh sb="9" eb="10">
      <t>ジョウ</t>
    </rPh>
    <rPh sb="13" eb="14">
      <t>ダイ</t>
    </rPh>
    <rPh sb="15" eb="16">
      <t>コウ</t>
    </rPh>
    <rPh sb="16" eb="19">
      <t>ガイトウシャ</t>
    </rPh>
    <phoneticPr fontId="2"/>
  </si>
  <si>
    <t>文字</t>
    <rPh sb="0" eb="2">
      <t>モジ</t>
    </rPh>
    <phoneticPr fontId="2"/>
  </si>
  <si>
    <t>受入可能定員の８割以下（小数点以下切捨）または20人以下のどちらか少ない人数が望ましい。</t>
    <phoneticPr fontId="2"/>
  </si>
  <si>
    <t>訓練で主に使用する教室でPCを使用する場合に入力してください。</t>
    <rPh sb="0" eb="2">
      <t>クンレン</t>
    </rPh>
    <rPh sb="3" eb="4">
      <t>オモ</t>
    </rPh>
    <rPh sb="5" eb="7">
      <t>シヨウ</t>
    </rPh>
    <rPh sb="9" eb="11">
      <t>キョウシツ</t>
    </rPh>
    <rPh sb="15" eb="17">
      <t>シヨウ</t>
    </rPh>
    <rPh sb="19" eb="21">
      <t>バアイ</t>
    </rPh>
    <rPh sb="22" eb="24">
      <t>ニュウリョク</t>
    </rPh>
    <phoneticPr fontId="2"/>
  </si>
  <si>
    <t>PCのスペックが複数種類ある場合は低いもののスペックを入力してください。</t>
    <rPh sb="8" eb="10">
      <t>フクスウ</t>
    </rPh>
    <rPh sb="10" eb="12">
      <t>シュルイ</t>
    </rPh>
    <rPh sb="14" eb="16">
      <t>バアイ</t>
    </rPh>
    <rPh sb="17" eb="18">
      <t>ヒク</t>
    </rPh>
    <rPh sb="27" eb="29">
      <t>ニュウリョク</t>
    </rPh>
    <phoneticPr fontId="2"/>
  </si>
  <si>
    <t>サブ教室でPCを使用する場合はこちらに入力してください。</t>
    <rPh sb="2" eb="4">
      <t>キョウシツ</t>
    </rPh>
    <rPh sb="8" eb="10">
      <t>シヨウ</t>
    </rPh>
    <rPh sb="12" eb="14">
      <t>バアイ</t>
    </rPh>
    <rPh sb="19" eb="21">
      <t>ニュウリョク</t>
    </rPh>
    <phoneticPr fontId="2"/>
  </si>
  <si>
    <t>訓練で主に使用する教室（メイン教室）の設置台数をそれぞれ入力してください。</t>
    <rPh sb="0" eb="2">
      <t>クンレン</t>
    </rPh>
    <rPh sb="3" eb="4">
      <t>オモ</t>
    </rPh>
    <rPh sb="5" eb="7">
      <t>シヨウ</t>
    </rPh>
    <rPh sb="9" eb="11">
      <t>キョウシツ</t>
    </rPh>
    <rPh sb="15" eb="17">
      <t>キョウシツ</t>
    </rPh>
    <rPh sb="19" eb="21">
      <t>セッチ</t>
    </rPh>
    <rPh sb="21" eb="23">
      <t>ダイスウ</t>
    </rPh>
    <rPh sb="28" eb="30">
      <t>ニュウリョク</t>
    </rPh>
    <phoneticPr fontId="2"/>
  </si>
  <si>
    <t>個</t>
    <rPh sb="0" eb="1">
      <t>コ</t>
    </rPh>
    <phoneticPr fontId="2"/>
  </si>
  <si>
    <t>訓 練 科 名</t>
    <rPh sb="0" eb="1">
      <t>クン</t>
    </rPh>
    <rPh sb="2" eb="3">
      <t>ネリ</t>
    </rPh>
    <rPh sb="4" eb="5">
      <t>カ</t>
    </rPh>
    <rPh sb="6" eb="7">
      <t>ナ</t>
    </rPh>
    <phoneticPr fontId="2"/>
  </si>
  <si>
    <t>入校式</t>
    <rPh sb="0" eb="3">
      <t>ニュウコウシキ</t>
    </rPh>
    <phoneticPr fontId="40"/>
  </si>
  <si>
    <t>修了式</t>
    <rPh sb="0" eb="2">
      <t>シュウリョウ</t>
    </rPh>
    <rPh sb="2" eb="3">
      <t>シキ</t>
    </rPh>
    <phoneticPr fontId="40"/>
  </si>
  <si>
    <t>↓この枠の中に祝日の日付を入力する</t>
    <rPh sb="3" eb="4">
      <t>ワク</t>
    </rPh>
    <rPh sb="5" eb="6">
      <t>ナカ</t>
    </rPh>
    <rPh sb="7" eb="9">
      <t>シュクジツ</t>
    </rPh>
    <rPh sb="10" eb="12">
      <t>ヒヅケ</t>
    </rPh>
    <rPh sb="13" eb="15">
      <t>ニュウリョク</t>
    </rPh>
    <phoneticPr fontId="2"/>
  </si>
  <si>
    <t>有効期限</t>
    <rPh sb="0" eb="4">
      <t>ユウコウキゲン</t>
    </rPh>
    <phoneticPr fontId="2"/>
  </si>
  <si>
    <t>備　　　　考</t>
    <rPh sb="0" eb="1">
      <t>ビ</t>
    </rPh>
    <rPh sb="5" eb="6">
      <t>コウ</t>
    </rPh>
    <phoneticPr fontId="2"/>
  </si>
  <si>
    <t>末尾に"科"を付けてください。
オンライン訓練の場合は末尾に"（オンライン）科"を付ける。
"（ ）"は全角で入力すること
*オンライン訓練の場合は27文字まで可</t>
    <rPh sb="0" eb="2">
      <t>マツビ</t>
    </rPh>
    <rPh sb="4" eb="5">
      <t>カ</t>
    </rPh>
    <rPh sb="7" eb="8">
      <t>ツ</t>
    </rPh>
    <rPh sb="21" eb="23">
      <t>クンレン</t>
    </rPh>
    <rPh sb="24" eb="26">
      <t>バアイ</t>
    </rPh>
    <rPh sb="27" eb="29">
      <t>マツビ</t>
    </rPh>
    <rPh sb="38" eb="39">
      <t>カ</t>
    </rPh>
    <rPh sb="41" eb="42">
      <t>ツ</t>
    </rPh>
    <rPh sb="52" eb="54">
      <t>ゼンカク</t>
    </rPh>
    <rPh sb="55" eb="57">
      <t>ニュウリョク</t>
    </rPh>
    <rPh sb="71" eb="73">
      <t>バアイ</t>
    </rPh>
    <rPh sb="76" eb="78">
      <t>モジ</t>
    </rPh>
    <rPh sb="80" eb="81">
      <t>カ</t>
    </rPh>
    <phoneticPr fontId="2"/>
  </si>
  <si>
    <t>文字数</t>
    <rPh sb="0" eb="3">
      <t>モジスウ</t>
    </rPh>
    <phoneticPr fontId="2"/>
  </si>
  <si>
    <t>20文字以内*</t>
    <phoneticPr fontId="2"/>
  </si>
  <si>
    <t>登記書類と同じ記載内容にしてください</t>
    <rPh sb="0" eb="2">
      <t>トウキ</t>
    </rPh>
    <rPh sb="2" eb="4">
      <t>ショルイ</t>
    </rPh>
    <rPh sb="5" eb="6">
      <t>オナ</t>
    </rPh>
    <rPh sb="7" eb="9">
      <t>キサイ</t>
    </rPh>
    <rPh sb="9" eb="11">
      <t>ナイヨウ</t>
    </rPh>
    <phoneticPr fontId="2"/>
  </si>
  <si>
    <t>「東介初学～～」等の事業者番号を記載してください。</t>
    <phoneticPr fontId="2"/>
  </si>
  <si>
    <t>委託訓練を受託するためには、サービスガイドライン研修の受講又は関連ISO認証の取得が必要です。</t>
    <rPh sb="0" eb="2">
      <t>イタク</t>
    </rPh>
    <rPh sb="2" eb="4">
      <t>クンレン</t>
    </rPh>
    <rPh sb="5" eb="7">
      <t>ジュタク</t>
    </rPh>
    <rPh sb="24" eb="26">
      <t>ケンシュウ</t>
    </rPh>
    <rPh sb="27" eb="29">
      <t>ジュコウ</t>
    </rPh>
    <rPh sb="29" eb="30">
      <t>マタ</t>
    </rPh>
    <rPh sb="31" eb="33">
      <t>カンレン</t>
    </rPh>
    <rPh sb="36" eb="38">
      <t>ニンショウ</t>
    </rPh>
    <rPh sb="39" eb="41">
      <t>シュトク</t>
    </rPh>
    <rPh sb="42" eb="44">
      <t>ヒツヨウ</t>
    </rPh>
    <phoneticPr fontId="2"/>
  </si>
  <si>
    <r>
      <t xml:space="preserve">加盟上部団体名
</t>
    </r>
    <r>
      <rPr>
        <sz val="9"/>
        <rFont val="ＭＳ Ｐゴシック"/>
        <family val="3"/>
        <charset val="128"/>
      </rPr>
      <t>（取りまとめ団体名）</t>
    </r>
    <rPh sb="0" eb="2">
      <t>カメイ</t>
    </rPh>
    <rPh sb="2" eb="4">
      <t>ジョウブ</t>
    </rPh>
    <rPh sb="4" eb="6">
      <t>ダンタイ</t>
    </rPh>
    <rPh sb="6" eb="7">
      <t>メイ</t>
    </rPh>
    <rPh sb="9" eb="10">
      <t>ト</t>
    </rPh>
    <rPh sb="14" eb="16">
      <t>ダンタイ</t>
    </rPh>
    <rPh sb="16" eb="17">
      <t>メイ</t>
    </rPh>
    <phoneticPr fontId="2"/>
  </si>
  <si>
    <t>専修学校・企業・事業主・NPO・その他(具体的に)</t>
    <phoneticPr fontId="2"/>
  </si>
  <si>
    <t>代理人の有無</t>
    <rPh sb="0" eb="3">
      <t>ダイリニン</t>
    </rPh>
    <rPh sb="4" eb="6">
      <t>ウム</t>
    </rPh>
    <phoneticPr fontId="2"/>
  </si>
  <si>
    <t>○○専門学校、○○部、○○事業所　など</t>
    <rPh sb="2" eb="4">
      <t>センモン</t>
    </rPh>
    <rPh sb="4" eb="6">
      <t>ガッコウ</t>
    </rPh>
    <rPh sb="9" eb="10">
      <t>ブ</t>
    </rPh>
    <rPh sb="13" eb="16">
      <t>ジギョウショ</t>
    </rPh>
    <phoneticPr fontId="2"/>
  </si>
  <si>
    <r>
      <t xml:space="preserve">代理人の組織名
</t>
    </r>
    <r>
      <rPr>
        <sz val="9"/>
        <rFont val="ＭＳ Ｐゴシック"/>
        <family val="3"/>
        <charset val="128"/>
      </rPr>
      <t>実施施設、契約部門等の名称</t>
    </r>
    <rPh sb="0" eb="3">
      <t>ダイリニン</t>
    </rPh>
    <rPh sb="4" eb="6">
      <t>ソシキ</t>
    </rPh>
    <rPh sb="6" eb="7">
      <t>メイ</t>
    </rPh>
    <phoneticPr fontId="2"/>
  </si>
  <si>
    <t>代理人職名</t>
    <phoneticPr fontId="2"/>
  </si>
  <si>
    <t>代理人氏名</t>
    <phoneticPr fontId="2"/>
  </si>
  <si>
    <t>郵便番号</t>
    <rPh sb="0" eb="4">
      <t>ユウビンバンゴウ</t>
    </rPh>
    <phoneticPr fontId="2"/>
  </si>
  <si>
    <t>所在地</t>
    <rPh sb="0" eb="3">
      <t>ショザイチ</t>
    </rPh>
    <phoneticPr fontId="2"/>
  </si>
  <si>
    <t>代理人住所</t>
    <rPh sb="3" eb="5">
      <t>ジュウショ</t>
    </rPh>
    <phoneticPr fontId="2"/>
  </si>
  <si>
    <t>代理人電話番号</t>
    <rPh sb="0" eb="3">
      <t>ダイリニン</t>
    </rPh>
    <rPh sb="3" eb="5">
      <t>デンワ</t>
    </rPh>
    <rPh sb="5" eb="7">
      <t>バンゴウ</t>
    </rPh>
    <phoneticPr fontId="2"/>
  </si>
  <si>
    <t>(選択)</t>
    <rPh sb="1" eb="3">
      <t>センタク</t>
    </rPh>
    <phoneticPr fontId="2"/>
  </si>
  <si>
    <t>代表者職</t>
    <rPh sb="0" eb="3">
      <t>ダイヒョウシャ</t>
    </rPh>
    <rPh sb="3" eb="4">
      <t>ショク</t>
    </rPh>
    <phoneticPr fontId="2"/>
  </si>
  <si>
    <t>代表者氏名</t>
    <rPh sb="0" eb="3">
      <t>ダイヒョウシャ</t>
    </rPh>
    <rPh sb="3" eb="5">
      <t>シメイ</t>
    </rPh>
    <phoneticPr fontId="2"/>
  </si>
  <si>
    <t>委託費請求、又は契約及び委託費請求を代理人名義で行う場合は入力してください。</t>
    <phoneticPr fontId="2"/>
  </si>
  <si>
    <t>訓練終了後の就職支援内容
(具体的な就職支援策）</t>
    <rPh sb="14" eb="17">
      <t>グタイテキ</t>
    </rPh>
    <rPh sb="18" eb="20">
      <t>シュウショク</t>
    </rPh>
    <rPh sb="20" eb="22">
      <t>シエン</t>
    </rPh>
    <rPh sb="22" eb="23">
      <t>サク</t>
    </rPh>
    <phoneticPr fontId="2"/>
  </si>
  <si>
    <t>企業説明会の内容
＊企業説明会の有無が「有」の場合は、記入すること。</t>
    <rPh sb="0" eb="2">
      <t>キギョウ</t>
    </rPh>
    <rPh sb="2" eb="5">
      <t>セツメイカイ</t>
    </rPh>
    <rPh sb="6" eb="8">
      <t>ナイヨウ</t>
    </rPh>
    <phoneticPr fontId="2"/>
  </si>
  <si>
    <t>訓練コース名</t>
    <rPh sb="0" eb="2">
      <t>クンレン</t>
    </rPh>
    <rPh sb="5" eb="6">
      <t>メイ</t>
    </rPh>
    <phoneticPr fontId="2"/>
  </si>
  <si>
    <t>学</t>
  </si>
  <si>
    <t>学</t>
    <rPh sb="0" eb="1">
      <t>ガク</t>
    </rPh>
    <phoneticPr fontId="2"/>
  </si>
  <si>
    <t>実</t>
  </si>
  <si>
    <t>実</t>
    <rPh sb="0" eb="1">
      <t>ジツ</t>
    </rPh>
    <phoneticPr fontId="2"/>
  </si>
  <si>
    <t>就</t>
  </si>
  <si>
    <t>就</t>
    <rPh sb="0" eb="1">
      <t>シュウ</t>
    </rPh>
    <phoneticPr fontId="2"/>
  </si>
  <si>
    <t>コ ー ス 名</t>
    <rPh sb="6" eb="7">
      <t>メイ</t>
    </rPh>
    <phoneticPr fontId="2"/>
  </si>
  <si>
    <t>月訓練時間</t>
    <rPh sb="0" eb="1">
      <t>ツキ</t>
    </rPh>
    <rPh sb="1" eb="3">
      <t>クンレン</t>
    </rPh>
    <rPh sb="3" eb="5">
      <t>ジカン</t>
    </rPh>
    <phoneticPr fontId="2"/>
  </si>
  <si>
    <t>月時間</t>
    <rPh sb="0" eb="1">
      <t>ツキ</t>
    </rPh>
    <rPh sb="1" eb="3">
      <t>ジカン</t>
    </rPh>
    <phoneticPr fontId="2"/>
  </si>
  <si>
    <t>１０　月別訓練カリキュラム</t>
    <rPh sb="3" eb="5">
      <t>ツキベツ</t>
    </rPh>
    <rPh sb="5" eb="7">
      <t>クンレン</t>
    </rPh>
    <phoneticPr fontId="2"/>
  </si>
  <si>
    <t>カリキュラム</t>
    <phoneticPr fontId="2"/>
  </si>
  <si>
    <t>月別表</t>
    <rPh sb="0" eb="2">
      <t>ツキベツ</t>
    </rPh>
    <rPh sb="2" eb="3">
      <t>ヒョウ</t>
    </rPh>
    <phoneticPr fontId="2"/>
  </si>
  <si>
    <t>総訓練時間(学科＋実技+就職支援）</t>
    <rPh sb="0" eb="1">
      <t>ソウ</t>
    </rPh>
    <rPh sb="1" eb="3">
      <t>クンレン</t>
    </rPh>
    <rPh sb="3" eb="5">
      <t>ジカン</t>
    </rPh>
    <rPh sb="6" eb="8">
      <t>ガッカ</t>
    </rPh>
    <rPh sb="9" eb="11">
      <t>ジツギ</t>
    </rPh>
    <rPh sb="12" eb="14">
      <t>シュウショク</t>
    </rPh>
    <rPh sb="14" eb="16">
      <t>シエン</t>
    </rPh>
    <phoneticPr fontId="2"/>
  </si>
  <si>
    <t>実　　　技</t>
    <rPh sb="0" eb="1">
      <t>ミ</t>
    </rPh>
    <rPh sb="4" eb="5">
      <t>ワザ</t>
    </rPh>
    <phoneticPr fontId="2"/>
  </si>
  <si>
    <t>月日数</t>
    <rPh sb="0" eb="1">
      <t>ツキ</t>
    </rPh>
    <rPh sb="1" eb="3">
      <t>ニッスウ</t>
    </rPh>
    <phoneticPr fontId="2"/>
  </si>
  <si>
    <t>ｴﾗｰﾁｪｯｸ</t>
    <phoneticPr fontId="2"/>
  </si>
  <si>
    <t>就職支援</t>
    <rPh sb="0" eb="2">
      <t>シュウショク</t>
    </rPh>
    <rPh sb="2" eb="4">
      <t>シエン</t>
    </rPh>
    <phoneticPr fontId="2"/>
  </si>
  <si>
    <t>コピー＆貼付けは『値の貼付け』をご利用ください。（セルに条件付き書式や計算式を埋め込んでいるため）</t>
    <rPh sb="4" eb="6">
      <t>ハリツ</t>
    </rPh>
    <rPh sb="9" eb="10">
      <t>アタイ</t>
    </rPh>
    <rPh sb="11" eb="13">
      <t>ハリツ</t>
    </rPh>
    <rPh sb="17" eb="19">
      <t>リヨウ</t>
    </rPh>
    <rPh sb="28" eb="31">
      <t>ジョウケンツ</t>
    </rPh>
    <rPh sb="32" eb="34">
      <t>ショシキ</t>
    </rPh>
    <rPh sb="35" eb="38">
      <t>ケイサンシキ</t>
    </rPh>
    <rPh sb="39" eb="40">
      <t>ウ</t>
    </rPh>
    <rPh sb="41" eb="42">
      <t>コ</t>
    </rPh>
    <phoneticPr fontId="2"/>
  </si>
  <si>
    <t>欄外の記入方法を確認のうえ入力すること。</t>
    <rPh sb="0" eb="2">
      <t>ランガイ</t>
    </rPh>
    <rPh sb="3" eb="5">
      <t>キニュウ</t>
    </rPh>
    <rPh sb="5" eb="7">
      <t>ホウホウ</t>
    </rPh>
    <rPh sb="8" eb="10">
      <t>カクニン</t>
    </rPh>
    <rPh sb="13" eb="15">
      <t>ニュウリョク</t>
    </rPh>
    <phoneticPr fontId="2"/>
  </si>
  <si>
    <t>入校日</t>
    <rPh sb="0" eb="3">
      <t>ニュウコウビ</t>
    </rPh>
    <phoneticPr fontId="2"/>
  </si>
  <si>
    <t>修了日</t>
    <rPh sb="0" eb="2">
      <t>シュウリョウ</t>
    </rPh>
    <rPh sb="2" eb="3">
      <t>ビ</t>
    </rPh>
    <phoneticPr fontId="2"/>
  </si>
  <si>
    <t>訓練月数</t>
    <rPh sb="0" eb="2">
      <t>クンレン</t>
    </rPh>
    <rPh sb="2" eb="4">
      <t>ツキスウ</t>
    </rPh>
    <phoneticPr fontId="2"/>
  </si>
  <si>
    <t>か月</t>
    <rPh sb="1" eb="2">
      <t>ゲツ</t>
    </rPh>
    <phoneticPr fontId="2"/>
  </si>
  <si>
    <t>「６訓練カリキュラム」シートと時間数を一致すること</t>
    <rPh sb="2" eb="4">
      <t>クンレン</t>
    </rPh>
    <rPh sb="15" eb="18">
      <t>ジカンスウ</t>
    </rPh>
    <rPh sb="19" eb="21">
      <t>イッチ</t>
    </rPh>
    <phoneticPr fontId="2"/>
  </si>
  <si>
    <t>←すべて空欄の状態で提出すること</t>
    <rPh sb="4" eb="6">
      <t>クウラン</t>
    </rPh>
    <rPh sb="7" eb="9">
      <t>ジョウタイ</t>
    </rPh>
    <rPh sb="10" eb="12">
      <t>テイシュツ</t>
    </rPh>
    <phoneticPr fontId="2"/>
  </si>
  <si>
    <t>1回目</t>
    <rPh sb="1" eb="3">
      <t>カイメ</t>
    </rPh>
    <phoneticPr fontId="2"/>
  </si>
  <si>
    <t>2回目</t>
    <rPh sb="1" eb="3">
      <t>カイメ</t>
    </rPh>
    <phoneticPr fontId="2"/>
  </si>
  <si>
    <t>3回目</t>
    <rPh sb="1" eb="3">
      <t>カイメ</t>
    </rPh>
    <phoneticPr fontId="2"/>
  </si>
  <si>
    <t>訓練時間数及び就職活動日の設定条件</t>
    <rPh sb="0" eb="2">
      <t>クンレン</t>
    </rPh>
    <rPh sb="2" eb="4">
      <t>ジカン</t>
    </rPh>
    <rPh sb="4" eb="5">
      <t>スウ</t>
    </rPh>
    <rPh sb="5" eb="6">
      <t>オヨ</t>
    </rPh>
    <rPh sb="7" eb="9">
      <t>シュウショク</t>
    </rPh>
    <rPh sb="9" eb="11">
      <t>カツドウ</t>
    </rPh>
    <rPh sb="11" eb="12">
      <t>ビ</t>
    </rPh>
    <rPh sb="13" eb="15">
      <t>セッテイ</t>
    </rPh>
    <rPh sb="15" eb="17">
      <t>ジョウケン</t>
    </rPh>
    <phoneticPr fontId="2"/>
  </si>
  <si>
    <t>訓練生への連絡手段について具体的に入力してください。
ソフトウェアを使用する場合は名称も記入。</t>
    <rPh sb="0" eb="2">
      <t>クンレン</t>
    </rPh>
    <rPh sb="2" eb="3">
      <t>セイ</t>
    </rPh>
    <rPh sb="5" eb="7">
      <t>レンラク</t>
    </rPh>
    <rPh sb="7" eb="9">
      <t>シュダン</t>
    </rPh>
    <rPh sb="13" eb="16">
      <t>グタイテキ</t>
    </rPh>
    <rPh sb="17" eb="19">
      <t>ニュウリョク</t>
    </rPh>
    <rPh sb="34" eb="36">
      <t>シヨウ</t>
    </rPh>
    <rPh sb="38" eb="40">
      <t>バアイ</t>
    </rPh>
    <rPh sb="41" eb="43">
      <t>メイショウ</t>
    </rPh>
    <rPh sb="44" eb="46">
      <t>キニュウ</t>
    </rPh>
    <phoneticPr fontId="2"/>
  </si>
  <si>
    <t>個人情報を管理する具体的な方法を入力してください。
例）鍵付きのキャビネットに保管し、使用時のみ取出す。</t>
    <rPh sb="0" eb="2">
      <t>コジン</t>
    </rPh>
    <rPh sb="2" eb="4">
      <t>ジョウホウ</t>
    </rPh>
    <rPh sb="5" eb="7">
      <t>カンリ</t>
    </rPh>
    <rPh sb="9" eb="12">
      <t>グタイテキ</t>
    </rPh>
    <rPh sb="13" eb="15">
      <t>ホウホウ</t>
    </rPh>
    <rPh sb="16" eb="18">
      <t>ニュウリョク</t>
    </rPh>
    <rPh sb="26" eb="27">
      <t>レイ</t>
    </rPh>
    <rPh sb="28" eb="29">
      <t>カギ</t>
    </rPh>
    <rPh sb="29" eb="30">
      <t>ツ</t>
    </rPh>
    <rPh sb="39" eb="41">
      <t>ホカン</t>
    </rPh>
    <rPh sb="43" eb="46">
      <t>シヨウジ</t>
    </rPh>
    <rPh sb="48" eb="50">
      <t>トリダ</t>
    </rPh>
    <phoneticPr fontId="2"/>
  </si>
  <si>
    <t>３－２　訓練実施施設２の概要　【実施施設１と別の建物を使用する場合に記入】</t>
    <phoneticPr fontId="2"/>
  </si>
  <si>
    <t>実施施設が３か所以上ある場合はこのシートをコピーしてご使用ください。</t>
    <rPh sb="0" eb="2">
      <t>ジッシ</t>
    </rPh>
    <rPh sb="2" eb="4">
      <t>シセツ</t>
    </rPh>
    <rPh sb="7" eb="8">
      <t>ショ</t>
    </rPh>
    <rPh sb="8" eb="10">
      <t>イジョウ</t>
    </rPh>
    <rPh sb="12" eb="14">
      <t>バアイ</t>
    </rPh>
    <rPh sb="27" eb="29">
      <t>シヨウ</t>
    </rPh>
    <phoneticPr fontId="2"/>
  </si>
  <si>
    <t>複数の日にまたがる場合は期間を入力</t>
    <phoneticPr fontId="2"/>
  </si>
  <si>
    <t>サービスガイドライン研修を受講している場合は有効期限を入力してください。
（令和２年度までの受講：受講から5年間、令和３年度以降の受講：受講から3年間）</t>
    <rPh sb="10" eb="12">
      <t>ケンシュウ</t>
    </rPh>
    <rPh sb="13" eb="15">
      <t>ジュコウ</t>
    </rPh>
    <rPh sb="19" eb="21">
      <t>バアイ</t>
    </rPh>
    <rPh sb="22" eb="24">
      <t>ユウコウ</t>
    </rPh>
    <rPh sb="24" eb="26">
      <t>キゲン</t>
    </rPh>
    <rPh sb="27" eb="29">
      <t>ニュウリョク</t>
    </rPh>
    <rPh sb="38" eb="40">
      <t>レイワ</t>
    </rPh>
    <rPh sb="41" eb="42">
      <t>ネン</t>
    </rPh>
    <rPh sb="42" eb="43">
      <t>ド</t>
    </rPh>
    <rPh sb="46" eb="48">
      <t>ジュコウ</t>
    </rPh>
    <rPh sb="49" eb="51">
      <t>ジュコウ</t>
    </rPh>
    <rPh sb="54" eb="56">
      <t>ネンカン</t>
    </rPh>
    <rPh sb="57" eb="59">
      <t>レイワ</t>
    </rPh>
    <rPh sb="60" eb="62">
      <t>ネンド</t>
    </rPh>
    <rPh sb="62" eb="64">
      <t>イコウ</t>
    </rPh>
    <rPh sb="65" eb="67">
      <t>ジュコウ</t>
    </rPh>
    <rPh sb="68" eb="70">
      <t>ジュコウ</t>
    </rPh>
    <rPh sb="73" eb="75">
      <t>ネンカン</t>
    </rPh>
    <phoneticPr fontId="2"/>
  </si>
  <si>
    <t>受講証明書を添付</t>
    <rPh sb="0" eb="2">
      <t>ジュコウ</t>
    </rPh>
    <rPh sb="2" eb="5">
      <t>ショウメイショ</t>
    </rPh>
    <rPh sb="6" eb="8">
      <t>テンプ</t>
    </rPh>
    <phoneticPr fontId="2"/>
  </si>
  <si>
    <t>代理人有の場合</t>
    <rPh sb="0" eb="3">
      <t>ダイリニン</t>
    </rPh>
    <rPh sb="3" eb="4">
      <t>アリ</t>
    </rPh>
    <rPh sb="5" eb="7">
      <t>バアイ</t>
    </rPh>
    <phoneticPr fontId="2"/>
  </si>
  <si>
    <t>キ</t>
    <phoneticPr fontId="2"/>
  </si>
  <si>
    <t>習</t>
    <rPh sb="0" eb="1">
      <t>シュウ</t>
    </rPh>
    <phoneticPr fontId="2"/>
  </si>
  <si>
    <t>実習型訓練</t>
    <rPh sb="0" eb="2">
      <t>ジッシュウ</t>
    </rPh>
    <rPh sb="2" eb="3">
      <t>ガタ</t>
    </rPh>
    <rPh sb="3" eb="5">
      <t>クンレン</t>
    </rPh>
    <phoneticPr fontId="2"/>
  </si>
  <si>
    <t>コース分類</t>
    <rPh sb="3" eb="5">
      <t>ブンルイ</t>
    </rPh>
    <phoneticPr fontId="2"/>
  </si>
  <si>
    <t>委託訓練活用型デュアルシステム</t>
    <rPh sb="0" eb="2">
      <t>イタク</t>
    </rPh>
    <rPh sb="2" eb="4">
      <t>クンレン</t>
    </rPh>
    <rPh sb="4" eb="7">
      <t>カツヨウガタ</t>
    </rPh>
    <phoneticPr fontId="2"/>
  </si>
  <si>
    <t>女性向け委託訓練（３か月コース）</t>
    <rPh sb="0" eb="2">
      <t>ジョセイ</t>
    </rPh>
    <rPh sb="2" eb="3">
      <t>ム</t>
    </rPh>
    <rPh sb="4" eb="6">
      <t>イタク</t>
    </rPh>
    <rPh sb="6" eb="8">
      <t>クンレン</t>
    </rPh>
    <rPh sb="11" eb="12">
      <t>ゲツ</t>
    </rPh>
    <phoneticPr fontId="2"/>
  </si>
  <si>
    <t>女性向け委託訓練（オンラインコース）</t>
    <rPh sb="0" eb="2">
      <t>ジョセイ</t>
    </rPh>
    <rPh sb="2" eb="3">
      <t>ム</t>
    </rPh>
    <rPh sb="4" eb="6">
      <t>イタク</t>
    </rPh>
    <rPh sb="6" eb="8">
      <t>クンレン</t>
    </rPh>
    <phoneticPr fontId="2"/>
  </si>
  <si>
    <t>キースキル講習</t>
    <rPh sb="5" eb="7">
      <t>コウシュウ</t>
    </rPh>
    <phoneticPr fontId="2"/>
  </si>
  <si>
    <t>実習型訓練</t>
    <rPh sb="0" eb="2">
      <t>ジッシュウ</t>
    </rPh>
    <rPh sb="2" eb="3">
      <t>ガタ</t>
    </rPh>
    <rPh sb="3" eb="5">
      <t>クンレン</t>
    </rPh>
    <phoneticPr fontId="2"/>
  </si>
  <si>
    <t>MIN</t>
    <phoneticPr fontId="2"/>
  </si>
  <si>
    <t>MAX</t>
    <phoneticPr fontId="2"/>
  </si>
  <si>
    <t>キースキル</t>
    <phoneticPr fontId="2"/>
  </si>
  <si>
    <t>実習型訓練</t>
    <rPh sb="0" eb="5">
      <t>ジッシュウガタクンレン</t>
    </rPh>
    <phoneticPr fontId="2"/>
  </si>
  <si>
    <t>キー・スキル講習</t>
    <rPh sb="6" eb="8">
      <t>コウシュウ</t>
    </rPh>
    <phoneticPr fontId="2"/>
  </si>
  <si>
    <t>キー・スキル</t>
  </si>
  <si>
    <t>キー・スキル</t>
    <phoneticPr fontId="2"/>
  </si>
  <si>
    <t>学科＋実技＋キー・スキル＋実習＋就職支援</t>
    <rPh sb="0" eb="2">
      <t>ガッカ</t>
    </rPh>
    <rPh sb="3" eb="5">
      <t>ジツギ</t>
    </rPh>
    <rPh sb="13" eb="15">
      <t>ジッシュウ</t>
    </rPh>
    <rPh sb="16" eb="18">
      <t>シュウショク</t>
    </rPh>
    <rPh sb="18" eb="20">
      <t>シエン</t>
    </rPh>
    <phoneticPr fontId="2"/>
  </si>
  <si>
    <t xml:space="preserve">東京都における実績の有無 </t>
  </si>
  <si>
    <t>委託訓練教育実績</t>
    <phoneticPr fontId="2"/>
  </si>
  <si>
    <t>個人情報管理体制に関する第三者機関の認証</t>
    <rPh sb="0" eb="2">
      <t>コジン</t>
    </rPh>
    <rPh sb="2" eb="4">
      <t>ジョウホウ</t>
    </rPh>
    <rPh sb="4" eb="6">
      <t>カンリ</t>
    </rPh>
    <rPh sb="6" eb="8">
      <t>タイセイ</t>
    </rPh>
    <rPh sb="9" eb="10">
      <t>カン</t>
    </rPh>
    <rPh sb="12" eb="15">
      <t>ダイサンシャ</t>
    </rPh>
    <rPh sb="15" eb="17">
      <t>キカン</t>
    </rPh>
    <rPh sb="18" eb="20">
      <t>ニンショウ</t>
    </rPh>
    <phoneticPr fontId="2"/>
  </si>
  <si>
    <t>令　和　５　年　度　実　績</t>
    <rPh sb="0" eb="1">
      <t>レイ</t>
    </rPh>
    <rPh sb="2" eb="3">
      <t>ワ</t>
    </rPh>
    <rPh sb="6" eb="7">
      <t>トシ</t>
    </rPh>
    <rPh sb="8" eb="9">
      <t>ド</t>
    </rPh>
    <rPh sb="10" eb="11">
      <t>ジツ</t>
    </rPh>
    <rPh sb="12" eb="13">
      <t>セキ</t>
    </rPh>
    <phoneticPr fontId="2"/>
  </si>
  <si>
    <t>令和５年度（合計値、平均値）</t>
    <phoneticPr fontId="2"/>
  </si>
  <si>
    <t>令和X年4月</t>
    <rPh sb="0" eb="2">
      <t>レイワ</t>
    </rPh>
    <rPh sb="3" eb="4">
      <t>ネン</t>
    </rPh>
    <rPh sb="5" eb="6">
      <t>ガツ</t>
    </rPh>
    <phoneticPr fontId="2"/>
  </si>
  <si>
    <t>令和X年6月</t>
    <rPh sb="0" eb="2">
      <t>レイワ</t>
    </rPh>
    <rPh sb="3" eb="4">
      <t>ネン</t>
    </rPh>
    <rPh sb="5" eb="6">
      <t>ガツ</t>
    </rPh>
    <phoneticPr fontId="2"/>
  </si>
  <si>
    <t>令和Y年6月</t>
    <rPh sb="0" eb="2">
      <t>レイワ</t>
    </rPh>
    <rPh sb="3" eb="4">
      <t>ネン</t>
    </rPh>
    <rPh sb="5" eb="6">
      <t>ガツ</t>
    </rPh>
    <phoneticPr fontId="2"/>
  </si>
  <si>
    <t>就職状況報告書回収数</t>
    <rPh sb="0" eb="2">
      <t>シュウショク</t>
    </rPh>
    <rPh sb="2" eb="4">
      <t>ジョウキョウ</t>
    </rPh>
    <rPh sb="4" eb="7">
      <t>ホウコクショ</t>
    </rPh>
    <rPh sb="7" eb="9">
      <t>カイシュウ</t>
    </rPh>
    <rPh sb="9" eb="10">
      <t>スウ</t>
    </rPh>
    <phoneticPr fontId="28"/>
  </si>
  <si>
    <t>km</t>
    <phoneticPr fontId="2"/>
  </si>
  <si>
    <t>誰でもトイレ</t>
    <rPh sb="0" eb="1">
      <t>ダレ</t>
    </rPh>
    <phoneticPr fontId="2"/>
  </si>
  <si>
    <t>入力した距離から1分80mで自動計算しています。</t>
    <rPh sb="0" eb="2">
      <t>ニュウリョク</t>
    </rPh>
    <rPh sb="4" eb="6">
      <t>キョリ</t>
    </rPh>
    <rPh sb="9" eb="10">
      <t>フン</t>
    </rPh>
    <rPh sb="14" eb="16">
      <t>ジドウ</t>
    </rPh>
    <rPh sb="16" eb="18">
      <t>ケイサン</t>
    </rPh>
    <phoneticPr fontId="2"/>
  </si>
  <si>
    <r>
      <t>訓練で使用する</t>
    </r>
    <r>
      <rPr>
        <sz val="11"/>
        <rFont val="ＭＳ Ｐゴシック"/>
        <family val="3"/>
        <charset val="128"/>
      </rPr>
      <t>実習器具、ハードウェア（機器）、
ソフトウェア</t>
    </r>
    <rPh sb="7" eb="9">
      <t>ジッシュウ</t>
    </rPh>
    <rPh sb="9" eb="11">
      <t>キグ</t>
    </rPh>
    <phoneticPr fontId="2"/>
  </si>
  <si>
    <t>訓練の概要及び目標</t>
    <rPh sb="0" eb="2">
      <t>クンレン</t>
    </rPh>
    <rPh sb="3" eb="5">
      <t>ガイヨウ</t>
    </rPh>
    <rPh sb="5" eb="6">
      <t>オヨ</t>
    </rPh>
    <rPh sb="7" eb="9">
      <t>モクヒョウ</t>
    </rPh>
    <phoneticPr fontId="2"/>
  </si>
  <si>
    <t>修了後の関連職種</t>
    <rPh sb="0" eb="3">
      <t>シュウリョウゴ</t>
    </rPh>
    <rPh sb="4" eb="6">
      <t>カンレン</t>
    </rPh>
    <rPh sb="6" eb="8">
      <t>ショクシュ</t>
    </rPh>
    <phoneticPr fontId="2"/>
  </si>
  <si>
    <t>＊入校日は入校式を設定してください。</t>
    <rPh sb="1" eb="4">
      <t>ニュウコウビ</t>
    </rPh>
    <rPh sb="5" eb="8">
      <t>ニュウコウシキ</t>
    </rPh>
    <rPh sb="9" eb="11">
      <t>セッテイ</t>
    </rPh>
    <phoneticPr fontId="2"/>
  </si>
  <si>
    <t>＊修了日は修了式を設定してください。</t>
    <rPh sb="1" eb="3">
      <t>シュウリョウ</t>
    </rPh>
    <rPh sb="3" eb="4">
      <t>ヒ</t>
    </rPh>
    <rPh sb="5" eb="7">
      <t>シュウリョウ</t>
    </rPh>
    <rPh sb="7" eb="8">
      <t>シキ</t>
    </rPh>
    <rPh sb="9" eb="11">
      <t>セッテイ</t>
    </rPh>
    <phoneticPr fontId="2"/>
  </si>
  <si>
    <t>うち　キャリアコンサルティング技能士（1級又は2級）数</t>
    <rPh sb="26" eb="27">
      <t>スウ</t>
    </rPh>
    <phoneticPr fontId="2"/>
  </si>
  <si>
    <t>就職活動(求人情報収集）支援</t>
    <phoneticPr fontId="2"/>
  </si>
  <si>
    <t>管理規定</t>
    <rPh sb="0" eb="2">
      <t>カンリ</t>
    </rPh>
    <rPh sb="2" eb="4">
      <t>キテイ</t>
    </rPh>
    <phoneticPr fontId="2"/>
  </si>
  <si>
    <t>訓練事務
担当者
連絡先</t>
    <rPh sb="0" eb="2">
      <t>クンレン</t>
    </rPh>
    <rPh sb="2" eb="4">
      <t>ジム</t>
    </rPh>
    <rPh sb="5" eb="8">
      <t>タントウシャ</t>
    </rPh>
    <rPh sb="9" eb="10">
      <t>レン</t>
    </rPh>
    <rPh sb="10" eb="11">
      <t>ラク</t>
    </rPh>
    <rPh sb="11" eb="12">
      <t>サキ</t>
    </rPh>
    <phoneticPr fontId="2"/>
  </si>
  <si>
    <t>訓練責任者</t>
    <rPh sb="0" eb="2">
      <t>クンレン</t>
    </rPh>
    <rPh sb="2" eb="5">
      <t>セキニンシャ</t>
    </rPh>
    <phoneticPr fontId="2"/>
  </si>
  <si>
    <t>職名</t>
    <rPh sb="0" eb="2">
      <t>ショクメイ</t>
    </rPh>
    <phoneticPr fontId="2"/>
  </si>
  <si>
    <t>氏名</t>
    <rPh sb="0" eb="2">
      <t>シメイ</t>
    </rPh>
    <phoneticPr fontId="2"/>
  </si>
  <si>
    <t>オンライン予定時間数
（最大時間）</t>
    <rPh sb="5" eb="7">
      <t>ヨテイ</t>
    </rPh>
    <rPh sb="7" eb="9">
      <t>ジカン</t>
    </rPh>
    <rPh sb="9" eb="10">
      <t>スウ</t>
    </rPh>
    <rPh sb="12" eb="14">
      <t>サイダイ</t>
    </rPh>
    <rPh sb="14" eb="16">
      <t>ジカン</t>
    </rPh>
    <phoneticPr fontId="2"/>
  </si>
  <si>
    <t>訓練時間(学科＋実技+キースキル講習）</t>
    <rPh sb="16" eb="18">
      <t>コウシュウ</t>
    </rPh>
    <phoneticPr fontId="2"/>
  </si>
  <si>
    <r>
      <t>６　訓練カリキュラム【デュアル】</t>
    </r>
    <r>
      <rPr>
        <b/>
        <sz val="14"/>
        <color indexed="10"/>
        <rFont val="ＭＳ Ｐゴシック"/>
        <family val="3"/>
        <charset val="128"/>
      </rPr>
      <t>　</t>
    </r>
    <r>
      <rPr>
        <b/>
        <sz val="11"/>
        <color indexed="10"/>
        <rFont val="ＭＳ Ｐゴシック"/>
        <family val="3"/>
        <charset val="128"/>
      </rPr>
      <t>(訓練科目ごとに作成すること。）</t>
    </r>
    <rPh sb="2" eb="4">
      <t>クンレン</t>
    </rPh>
    <rPh sb="18" eb="20">
      <t>クンレン</t>
    </rPh>
    <rPh sb="20" eb="22">
      <t>カモク</t>
    </rPh>
    <rPh sb="25" eb="27">
      <t>サクセイ</t>
    </rPh>
    <phoneticPr fontId="2"/>
  </si>
  <si>
    <t>実習型訓練時間計</t>
    <rPh sb="0" eb="5">
      <t>ジッシュウガタクンレン</t>
    </rPh>
    <phoneticPr fontId="2"/>
  </si>
  <si>
    <t>キー・スキル講習時間</t>
    <rPh sb="6" eb="8">
      <t>コウシュウ</t>
    </rPh>
    <phoneticPr fontId="2"/>
  </si>
  <si>
    <t>実習型訓練時間</t>
    <rPh sb="0" eb="2">
      <t>ジッシュウ</t>
    </rPh>
    <rPh sb="2" eb="3">
      <t>ガタ</t>
    </rPh>
    <rPh sb="3" eb="5">
      <t>クンレン</t>
    </rPh>
    <rPh sb="5" eb="7">
      <t>ジカン</t>
    </rPh>
    <phoneticPr fontId="2"/>
  </si>
  <si>
    <t>キー・スキル講習時間計</t>
    <rPh sb="6" eb="8">
      <t>コウシュウ</t>
    </rPh>
    <phoneticPr fontId="2"/>
  </si>
  <si>
    <t>学科＋実技+キースキル講習</t>
    <rPh sb="0" eb="2">
      <t>ガッカ</t>
    </rPh>
    <rPh sb="3" eb="5">
      <t>ジツギ</t>
    </rPh>
    <rPh sb="11" eb="13">
      <t>コウシュウ</t>
    </rPh>
    <phoneticPr fontId="2"/>
  </si>
  <si>
    <t>訓練科名</t>
    <rPh sb="0" eb="2">
      <t>クンレン</t>
    </rPh>
    <rPh sb="2" eb="3">
      <t>カ</t>
    </rPh>
    <rPh sb="3" eb="4">
      <t>メイ</t>
    </rPh>
    <phoneticPr fontId="2"/>
  </si>
  <si>
    <t>※各受入企業の概要（パンフレット等）を添付すること。</t>
    <rPh sb="1" eb="2">
      <t>カク</t>
    </rPh>
    <rPh sb="2" eb="4">
      <t>ウケイレ</t>
    </rPh>
    <rPh sb="4" eb="6">
      <t>キギョウ</t>
    </rPh>
    <rPh sb="7" eb="9">
      <t>ガイヨウ</t>
    </rPh>
    <rPh sb="16" eb="17">
      <t>トウ</t>
    </rPh>
    <rPh sb="19" eb="21">
      <t>テンプ</t>
    </rPh>
    <phoneticPr fontId="2"/>
  </si>
  <si>
    <t>ＮＯ</t>
    <phoneticPr fontId="2"/>
  </si>
  <si>
    <t>受入企業名</t>
    <rPh sb="0" eb="2">
      <t>ウケイレ</t>
    </rPh>
    <rPh sb="2" eb="5">
      <t>キギョウメイ</t>
    </rPh>
    <phoneticPr fontId="2"/>
  </si>
  <si>
    <t>受入可能期間</t>
    <rPh sb="0" eb="2">
      <t>ウケイレ</t>
    </rPh>
    <rPh sb="2" eb="4">
      <t>カノウ</t>
    </rPh>
    <rPh sb="4" eb="6">
      <t>キカン</t>
    </rPh>
    <phoneticPr fontId="2"/>
  </si>
  <si>
    <t>郵便番号</t>
    <rPh sb="0" eb="2">
      <t>ユウビン</t>
    </rPh>
    <rPh sb="2" eb="4">
      <t>バンゴウ</t>
    </rPh>
    <phoneticPr fontId="2"/>
  </si>
  <si>
    <t>受講生の休日</t>
    <rPh sb="0" eb="3">
      <t>ジュコウセイ</t>
    </rPh>
    <rPh sb="4" eb="6">
      <t>キュウジツ</t>
    </rPh>
    <phoneticPr fontId="2"/>
  </si>
  <si>
    <t>最寄駅及び
最寄駅からの距離</t>
    <rPh sb="0" eb="2">
      <t>モヨリ</t>
    </rPh>
    <rPh sb="2" eb="3">
      <t>エキ</t>
    </rPh>
    <rPh sb="3" eb="4">
      <t>オヨ</t>
    </rPh>
    <rPh sb="6" eb="8">
      <t>モヨリ</t>
    </rPh>
    <rPh sb="8" eb="9">
      <t>エキ</t>
    </rPh>
    <rPh sb="12" eb="14">
      <t>キョリ</t>
    </rPh>
    <phoneticPr fontId="2"/>
  </si>
  <si>
    <t>㈱ワカタケ</t>
    <phoneticPr fontId="2"/>
  </si>
  <si>
    <t>２人</t>
    <rPh sb="1" eb="2">
      <t>ニン</t>
    </rPh>
    <phoneticPr fontId="2"/>
  </si>
  <si>
    <t>1箇月</t>
    <rPh sb="1" eb="2">
      <t>カ</t>
    </rPh>
    <rPh sb="2" eb="3">
      <t>ゲツ</t>
    </rPh>
    <phoneticPr fontId="2"/>
  </si>
  <si>
    <t>170-0012</t>
    <phoneticPr fontId="2"/>
  </si>
  <si>
    <t>豊島区上池袋○－×－△</t>
    <rPh sb="0" eb="3">
      <t>トシマク</t>
    </rPh>
    <rPh sb="3" eb="6">
      <t>カミイケブクロ</t>
    </rPh>
    <phoneticPr fontId="2"/>
  </si>
  <si>
    <t>10:00～17:00</t>
    <phoneticPr fontId="2"/>
  </si>
  <si>
    <t>土日祝日</t>
    <rPh sb="0" eb="2">
      <t>ドニチ</t>
    </rPh>
    <rPh sb="2" eb="4">
      <t>シュクジツ</t>
    </rPh>
    <phoneticPr fontId="2"/>
  </si>
  <si>
    <t>池袋駅　徒歩５分</t>
    <rPh sb="0" eb="3">
      <t>イケブクロエキ</t>
    </rPh>
    <rPh sb="4" eb="6">
      <t>トホ</t>
    </rPh>
    <rPh sb="7" eb="8">
      <t>フン</t>
    </rPh>
    <phoneticPr fontId="2"/>
  </si>
  <si>
    <t>受入総数</t>
    <rPh sb="0" eb="2">
      <t>ウケイレ</t>
    </rPh>
    <rPh sb="2" eb="4">
      <t>ソウスウ</t>
    </rPh>
    <phoneticPr fontId="2"/>
  </si>
  <si>
    <t>受入企業数</t>
    <rPh sb="0" eb="2">
      <t>ウケイレ</t>
    </rPh>
    <rPh sb="2" eb="4">
      <t>キギョウ</t>
    </rPh>
    <rPh sb="4" eb="5">
      <t>スウ</t>
    </rPh>
    <phoneticPr fontId="2"/>
  </si>
  <si>
    <t>社</t>
    <rPh sb="0" eb="1">
      <t>シャ</t>
    </rPh>
    <phoneticPr fontId="2"/>
  </si>
  <si>
    <t>オンライン訓練の
総訓練時間に対する割合</t>
    <rPh sb="5" eb="7">
      <t>クンレン</t>
    </rPh>
    <phoneticPr fontId="2"/>
  </si>
  <si>
    <t>(総訓練時間の80%未満)</t>
    <rPh sb="1" eb="2">
      <t>ソウ</t>
    </rPh>
    <rPh sb="2" eb="4">
      <t>クンレン</t>
    </rPh>
    <rPh sb="4" eb="6">
      <t>ジカン</t>
    </rPh>
    <rPh sb="10" eb="12">
      <t>ミマン</t>
    </rPh>
    <phoneticPr fontId="2"/>
  </si>
  <si>
    <t>終了時刻</t>
    <phoneticPr fontId="2"/>
  </si>
  <si>
    <t>1日の訓練時間</t>
    <rPh sb="1" eb="2">
      <t>ニチ</t>
    </rPh>
    <rPh sb="3" eb="5">
      <t>クンレン</t>
    </rPh>
    <rPh sb="5" eb="7">
      <t>ジカン</t>
    </rPh>
    <phoneticPr fontId="2"/>
  </si>
  <si>
    <t>通常よりも早い開始時刻がある場合はカッコ書きでその時間を入力してください。
（記入例）9:00（8:30)</t>
    <phoneticPr fontId="2"/>
  </si>
  <si>
    <t>契約者情報</t>
    <rPh sb="0" eb="3">
      <t>ケイヤクシャ</t>
    </rPh>
    <rPh sb="3" eb="5">
      <t>ジョウホウ</t>
    </rPh>
    <phoneticPr fontId="2"/>
  </si>
  <si>
    <t>職氏名</t>
    <rPh sb="0" eb="1">
      <t>ショク</t>
    </rPh>
    <rPh sb="1" eb="3">
      <t>シメイ</t>
    </rPh>
    <phoneticPr fontId="2"/>
  </si>
  <si>
    <t>代理人情報</t>
    <rPh sb="0" eb="3">
      <t>ダイリニン</t>
    </rPh>
    <rPh sb="3" eb="5">
      <t>ジョウホウ</t>
    </rPh>
    <phoneticPr fontId="2"/>
  </si>
  <si>
    <t>組織名</t>
    <rPh sb="0" eb="3">
      <t>ソシキメイ</t>
    </rPh>
    <phoneticPr fontId="2"/>
  </si>
  <si>
    <t>4-1　訓練委託費</t>
    <rPh sb="4" eb="6">
      <t>クンレン</t>
    </rPh>
    <rPh sb="6" eb="8">
      <t>イタク</t>
    </rPh>
    <rPh sb="8" eb="9">
      <t>ヒ</t>
    </rPh>
    <phoneticPr fontId="2"/>
  </si>
  <si>
    <t>委託費合計(外税)
（1か月1人当たり）</t>
    <rPh sb="0" eb="2">
      <t>イタク</t>
    </rPh>
    <rPh sb="2" eb="3">
      <t>ヒ</t>
    </rPh>
    <rPh sb="3" eb="5">
      <t>ゴウケイ</t>
    </rPh>
    <rPh sb="6" eb="7">
      <t>ガイ</t>
    </rPh>
    <rPh sb="7" eb="8">
      <t>ゼイ</t>
    </rPh>
    <rPh sb="13" eb="14">
      <t>ゲツ</t>
    </rPh>
    <rPh sb="15" eb="16">
      <t>ニン</t>
    </rPh>
    <rPh sb="16" eb="17">
      <t>ア</t>
    </rPh>
    <phoneticPr fontId="2"/>
  </si>
  <si>
    <r>
      <rPr>
        <sz val="11"/>
        <rFont val="ＭＳ Ｐゴシック"/>
        <family val="3"/>
        <charset val="128"/>
      </rPr>
      <t>円</t>
    </r>
    <r>
      <rPr>
        <sz val="8"/>
        <rFont val="ＭＳ Ｐゴシック"/>
        <family val="3"/>
        <charset val="128"/>
      </rPr>
      <t>(外税)</t>
    </r>
    <r>
      <rPr>
        <sz val="9"/>
        <rFont val="ＭＳ Ｐゴシック"/>
        <family val="3"/>
        <charset val="128"/>
      </rPr>
      <t xml:space="preserve">
</t>
    </r>
    <r>
      <rPr>
        <sz val="6"/>
        <rFont val="ＭＳ Ｐゴシック"/>
        <family val="3"/>
        <charset val="128"/>
      </rPr>
      <t>(１月１人)</t>
    </r>
    <rPh sb="0" eb="1">
      <t>エン</t>
    </rPh>
    <rPh sb="8" eb="9">
      <t>ツキ</t>
    </rPh>
    <rPh sb="10" eb="11">
      <t>ニン</t>
    </rPh>
    <phoneticPr fontId="2"/>
  </si>
  <si>
    <r>
      <rPr>
        <sz val="11"/>
        <rFont val="ＭＳ Ｐゴシック"/>
        <family val="3"/>
        <charset val="128"/>
      </rPr>
      <t>円</t>
    </r>
    <r>
      <rPr>
        <sz val="8"/>
        <rFont val="ＭＳ Ｐゴシック"/>
        <family val="3"/>
        <charset val="128"/>
      </rPr>
      <t>(外税)</t>
    </r>
    <r>
      <rPr>
        <sz val="9"/>
        <rFont val="ＭＳ Ｐゴシック"/>
        <family val="3"/>
        <charset val="128"/>
      </rPr>
      <t xml:space="preserve">
</t>
    </r>
    <r>
      <rPr>
        <sz val="6"/>
        <rFont val="ＭＳ Ｐゴシック"/>
        <family val="3"/>
        <charset val="128"/>
      </rPr>
      <t>(１人)</t>
    </r>
    <rPh sb="0" eb="1">
      <t>エン</t>
    </rPh>
    <rPh sb="8" eb="9">
      <t>ニン</t>
    </rPh>
    <phoneticPr fontId="2"/>
  </si>
  <si>
    <t>１人あたり　上限8,000円（外税）</t>
    <phoneticPr fontId="2"/>
  </si>
  <si>
    <t>訓練委託費見積り</t>
    <rPh sb="0" eb="2">
      <t>クンレン</t>
    </rPh>
    <rPh sb="2" eb="4">
      <t>イタク</t>
    </rPh>
    <rPh sb="4" eb="5">
      <t>ヒ</t>
    </rPh>
    <rPh sb="5" eb="7">
      <t>ミツモリ</t>
    </rPh>
    <phoneticPr fontId="2"/>
  </si>
  <si>
    <t>訓練委託費(外税)
（1か月1人当たり）</t>
    <rPh sb="0" eb="2">
      <t>クンレン</t>
    </rPh>
    <rPh sb="2" eb="4">
      <t>イタク</t>
    </rPh>
    <rPh sb="4" eb="5">
      <t>ヒ</t>
    </rPh>
    <rPh sb="6" eb="7">
      <t>ガイ</t>
    </rPh>
    <rPh sb="7" eb="8">
      <t>ゼイ</t>
    </rPh>
    <rPh sb="13" eb="14">
      <t>ゲツ</t>
    </rPh>
    <rPh sb="15" eb="16">
      <t>ニン</t>
    </rPh>
    <rPh sb="16" eb="17">
      <t>ア</t>
    </rPh>
    <phoneticPr fontId="2"/>
  </si>
  <si>
    <t>キー・スキル講習経費(外税)
（1人当たり）</t>
    <rPh sb="6" eb="8">
      <t>コウシュウ</t>
    </rPh>
    <rPh sb="8" eb="10">
      <t>ケイヒ</t>
    </rPh>
    <rPh sb="11" eb="12">
      <t>ガイ</t>
    </rPh>
    <rPh sb="12" eb="13">
      <t>ゼイ</t>
    </rPh>
    <rPh sb="17" eb="18">
      <t>ニン</t>
    </rPh>
    <rPh sb="18" eb="19">
      <t>ア</t>
    </rPh>
    <phoneticPr fontId="2"/>
  </si>
  <si>
    <t>託児サービスの利用料金</t>
    <rPh sb="0" eb="2">
      <t>タクジ</t>
    </rPh>
    <rPh sb="7" eb="9">
      <t>リヨウ</t>
    </rPh>
    <rPh sb="9" eb="11">
      <t>リョウキン</t>
    </rPh>
    <phoneticPr fontId="2"/>
  </si>
  <si>
    <t>託児サービス委託費(内税)
（1か月児童1人当たり）</t>
    <rPh sb="0" eb="2">
      <t>タクジ</t>
    </rPh>
    <rPh sb="6" eb="8">
      <t>イタク</t>
    </rPh>
    <rPh sb="8" eb="9">
      <t>ヒ</t>
    </rPh>
    <rPh sb="10" eb="12">
      <t>ウチゼイ</t>
    </rPh>
    <rPh sb="17" eb="18">
      <t>ゲツ</t>
    </rPh>
    <rPh sb="18" eb="20">
      <t>ジドウ</t>
    </rPh>
    <rPh sb="21" eb="22">
      <t>ニン</t>
    </rPh>
    <rPh sb="22" eb="23">
      <t>ア</t>
    </rPh>
    <phoneticPr fontId="2"/>
  </si>
  <si>
    <r>
      <t>円</t>
    </r>
    <r>
      <rPr>
        <sz val="8"/>
        <rFont val="ＭＳ Ｐゴシック"/>
        <family val="3"/>
        <charset val="128"/>
      </rPr>
      <t>(内税)</t>
    </r>
    <r>
      <rPr>
        <sz val="9"/>
        <rFont val="ＭＳ Ｐゴシック"/>
        <family val="3"/>
        <charset val="128"/>
      </rPr>
      <t xml:space="preserve">
</t>
    </r>
    <r>
      <rPr>
        <sz val="6"/>
        <rFont val="ＭＳ Ｐゴシック"/>
        <family val="3"/>
        <charset val="128"/>
      </rPr>
      <t>(１月１人)</t>
    </r>
    <rPh sb="0" eb="1">
      <t>エン</t>
    </rPh>
    <rPh sb="2" eb="3">
      <t>ウチ</t>
    </rPh>
    <rPh sb="3" eb="4">
      <t>ゼイ</t>
    </rPh>
    <rPh sb="8" eb="9">
      <t>ツキ</t>
    </rPh>
    <rPh sb="10" eb="11">
      <t>ニン</t>
    </rPh>
    <phoneticPr fontId="2"/>
  </si>
  <si>
    <r>
      <rPr>
        <sz val="11"/>
        <rFont val="ＭＳ Ｐゴシック"/>
        <family val="3"/>
        <charset val="128"/>
      </rPr>
      <t>円</t>
    </r>
    <r>
      <rPr>
        <sz val="8"/>
        <rFont val="ＭＳ Ｐゴシック"/>
        <family val="3"/>
        <charset val="128"/>
      </rPr>
      <t>(内税)</t>
    </r>
    <r>
      <rPr>
        <sz val="9"/>
        <rFont val="ＭＳ Ｐゴシック"/>
        <family val="3"/>
        <charset val="128"/>
      </rPr>
      <t xml:space="preserve">
</t>
    </r>
    <r>
      <rPr>
        <sz val="6"/>
        <rFont val="ＭＳ Ｐゴシック"/>
        <family val="3"/>
        <charset val="128"/>
      </rPr>
      <t>(１月１人)</t>
    </r>
    <rPh sb="0" eb="1">
      <t>エン</t>
    </rPh>
    <rPh sb="2" eb="3">
      <t>ウチ</t>
    </rPh>
    <rPh sb="3" eb="4">
      <t>ゼイ</t>
    </rPh>
    <rPh sb="8" eb="9">
      <t>ツキ</t>
    </rPh>
    <rPh sb="10" eb="11">
      <t>ニン</t>
    </rPh>
    <phoneticPr fontId="2"/>
  </si>
  <si>
    <t>4-1　訓練委託費（委託訓練活用型デュアルシステム）</t>
    <rPh sb="4" eb="6">
      <t>クンレン</t>
    </rPh>
    <rPh sb="6" eb="8">
      <t>イタク</t>
    </rPh>
    <rPh sb="8" eb="9">
      <t>ヒ</t>
    </rPh>
    <rPh sb="10" eb="12">
      <t>イタク</t>
    </rPh>
    <rPh sb="12" eb="14">
      <t>クンレン</t>
    </rPh>
    <rPh sb="14" eb="17">
      <t>カツヨウガタ</t>
    </rPh>
    <phoneticPr fontId="2"/>
  </si>
  <si>
    <t>委託訓練に関する事務をご担当される方の氏名とご連絡先を入力してください。
再就職促進訓練室からの訓練に関するご連絡は、主にこの連絡先へさせていただきます。</t>
    <rPh sb="0" eb="2">
      <t>イタク</t>
    </rPh>
    <rPh sb="2" eb="4">
      <t>クンレン</t>
    </rPh>
    <rPh sb="5" eb="6">
      <t>カン</t>
    </rPh>
    <rPh sb="8" eb="10">
      <t>ジム</t>
    </rPh>
    <rPh sb="12" eb="14">
      <t>タントウ</t>
    </rPh>
    <rPh sb="17" eb="18">
      <t>カタ</t>
    </rPh>
    <rPh sb="19" eb="21">
      <t>シメイ</t>
    </rPh>
    <rPh sb="23" eb="25">
      <t>レンラク</t>
    </rPh>
    <rPh sb="25" eb="26">
      <t>サキ</t>
    </rPh>
    <rPh sb="27" eb="29">
      <t>ニュウリョク</t>
    </rPh>
    <rPh sb="37" eb="45">
      <t>サイシュウショクソクシンクンレンシツ</t>
    </rPh>
    <rPh sb="48" eb="50">
      <t>クンレン</t>
    </rPh>
    <rPh sb="51" eb="52">
      <t>カン</t>
    </rPh>
    <rPh sb="55" eb="57">
      <t>レンラク</t>
    </rPh>
    <rPh sb="59" eb="60">
      <t>オモ</t>
    </rPh>
    <rPh sb="63" eb="65">
      <t>レンラク</t>
    </rPh>
    <rPh sb="65" eb="66">
      <t>サキ</t>
    </rPh>
    <phoneticPr fontId="2"/>
  </si>
  <si>
    <t>委託訓練の契約事務を担当される方が上記訓練事務担当者と異なる場合は、本項へ入力をお願いします。</t>
    <rPh sb="0" eb="2">
      <t>イタク</t>
    </rPh>
    <rPh sb="2" eb="4">
      <t>クンレン</t>
    </rPh>
    <rPh sb="5" eb="7">
      <t>ケイヤク</t>
    </rPh>
    <rPh sb="7" eb="9">
      <t>ジム</t>
    </rPh>
    <rPh sb="10" eb="12">
      <t>タントウ</t>
    </rPh>
    <rPh sb="15" eb="16">
      <t>カタ</t>
    </rPh>
    <rPh sb="17" eb="19">
      <t>ジョウキ</t>
    </rPh>
    <rPh sb="19" eb="21">
      <t>クンレン</t>
    </rPh>
    <rPh sb="21" eb="23">
      <t>ジム</t>
    </rPh>
    <rPh sb="23" eb="26">
      <t>タントウシャ</t>
    </rPh>
    <rPh sb="27" eb="28">
      <t>コト</t>
    </rPh>
    <rPh sb="30" eb="32">
      <t>バアイ</t>
    </rPh>
    <rPh sb="34" eb="36">
      <t>ホンコウ</t>
    </rPh>
    <rPh sb="37" eb="39">
      <t>ニュウリョク</t>
    </rPh>
    <rPh sb="41" eb="42">
      <t>ネガ</t>
    </rPh>
    <phoneticPr fontId="2"/>
  </si>
  <si>
    <t>東京都委託訓練の受託実績がある場合は有を選択してください。
また、有の場合は2-(1)委託実績への入力をお願いします。</t>
    <rPh sb="0" eb="3">
      <t>トウキョウト</t>
    </rPh>
    <rPh sb="3" eb="5">
      <t>イタク</t>
    </rPh>
    <rPh sb="5" eb="7">
      <t>クンレン</t>
    </rPh>
    <rPh sb="8" eb="10">
      <t>ジュタク</t>
    </rPh>
    <rPh sb="10" eb="12">
      <t>ジッセキ</t>
    </rPh>
    <rPh sb="15" eb="17">
      <t>バアイ</t>
    </rPh>
    <rPh sb="18" eb="19">
      <t>ア</t>
    </rPh>
    <rPh sb="20" eb="22">
      <t>センタク</t>
    </rPh>
    <rPh sb="33" eb="34">
      <t>ア</t>
    </rPh>
    <rPh sb="35" eb="37">
      <t>バアイ</t>
    </rPh>
    <rPh sb="43" eb="45">
      <t>イタク</t>
    </rPh>
    <rPh sb="45" eb="47">
      <t>ジッセキ</t>
    </rPh>
    <rPh sb="49" eb="51">
      <t>ニュウリョク</t>
    </rPh>
    <rPh sb="53" eb="54">
      <t>ネガ</t>
    </rPh>
    <phoneticPr fontId="2"/>
  </si>
  <si>
    <t>キー・スキル講習の概要及び目標</t>
    <rPh sb="6" eb="8">
      <t>コウシュウ</t>
    </rPh>
    <rPh sb="9" eb="11">
      <t>ガイヨウ</t>
    </rPh>
    <rPh sb="11" eb="12">
      <t>オヨ</t>
    </rPh>
    <rPh sb="13" eb="15">
      <t>モクヒョウ</t>
    </rPh>
    <phoneticPr fontId="2"/>
  </si>
  <si>
    <t>実習型訓練の概要及び目標</t>
    <rPh sb="0" eb="2">
      <t>ジッシュウ</t>
    </rPh>
    <rPh sb="2" eb="3">
      <t>ガタ</t>
    </rPh>
    <rPh sb="3" eb="5">
      <t>クンレン</t>
    </rPh>
    <rPh sb="6" eb="8">
      <t>ガイヨウ</t>
    </rPh>
    <rPh sb="8" eb="9">
      <t>オヨ</t>
    </rPh>
    <rPh sb="10" eb="12">
      <t>モクヒョウ</t>
    </rPh>
    <phoneticPr fontId="2"/>
  </si>
  <si>
    <t>訓練実施施設名</t>
    <rPh sb="0" eb="2">
      <t>クンレン</t>
    </rPh>
    <rPh sb="2" eb="4">
      <t>ジッシ</t>
    </rPh>
    <rPh sb="4" eb="6">
      <t>シセツ</t>
    </rPh>
    <rPh sb="6" eb="7">
      <t>メイ</t>
    </rPh>
    <phoneticPr fontId="2"/>
  </si>
  <si>
    <t>コース名大項目</t>
    <rPh sb="3" eb="4">
      <t>メイ</t>
    </rPh>
    <rPh sb="4" eb="7">
      <t>ダイコウモク</t>
    </rPh>
    <phoneticPr fontId="2"/>
  </si>
  <si>
    <t>コース名小項目</t>
    <rPh sb="3" eb="4">
      <t>メイ</t>
    </rPh>
    <rPh sb="4" eb="7">
      <t>ショウコウモク</t>
    </rPh>
    <phoneticPr fontId="2"/>
  </si>
  <si>
    <t>プログラマー養成科（Java言語等）</t>
    <phoneticPr fontId="2"/>
  </si>
  <si>
    <t>情報技術管理者養成科</t>
    <phoneticPr fontId="2"/>
  </si>
  <si>
    <t>情報技術活用科</t>
    <phoneticPr fontId="2"/>
  </si>
  <si>
    <t>Webクリエイター養成科</t>
    <phoneticPr fontId="2"/>
  </si>
  <si>
    <t>アプリケーション活用科</t>
    <phoneticPr fontId="2"/>
  </si>
  <si>
    <t>介護職員養成科</t>
    <phoneticPr fontId="2"/>
  </si>
  <si>
    <t>医療事務・介護保険事務科</t>
    <phoneticPr fontId="2"/>
  </si>
  <si>
    <t>サービス産業従事者養成科</t>
    <phoneticPr fontId="2"/>
  </si>
  <si>
    <t>国際ビジネス科</t>
    <phoneticPr fontId="2"/>
  </si>
  <si>
    <t>実習型訓練</t>
    <rPh sb="0" eb="2">
      <t>ジッシュウ</t>
    </rPh>
    <rPh sb="2" eb="3">
      <t>ガタ</t>
    </rPh>
    <rPh sb="3" eb="5">
      <t>クンレン</t>
    </rPh>
    <phoneticPr fontId="2"/>
  </si>
  <si>
    <t>受入総数</t>
    <rPh sb="0" eb="2">
      <t>ウケイレ</t>
    </rPh>
    <rPh sb="2" eb="4">
      <t>ソウスウ</t>
    </rPh>
    <phoneticPr fontId="2"/>
  </si>
  <si>
    <t>受入企業数</t>
    <rPh sb="0" eb="2">
      <t>ウケイレ</t>
    </rPh>
    <rPh sb="2" eb="4">
      <t>キギョウ</t>
    </rPh>
    <rPh sb="4" eb="5">
      <t>スウ</t>
    </rPh>
    <phoneticPr fontId="2"/>
  </si>
  <si>
    <t>人</t>
    <rPh sb="0" eb="1">
      <t>ニン</t>
    </rPh>
    <phoneticPr fontId="2"/>
  </si>
  <si>
    <t>社</t>
    <rPh sb="0" eb="1">
      <t>シャ</t>
    </rPh>
    <phoneticPr fontId="2"/>
  </si>
  <si>
    <r>
      <t xml:space="preserve">総訓練時間
</t>
    </r>
    <r>
      <rPr>
        <sz val="9"/>
        <rFont val="ＭＳ Ｐゴシック"/>
        <family val="3"/>
        <charset val="128"/>
      </rPr>
      <t>(学科＋実技+キー・スキル+実習+就職支援）</t>
    </r>
    <rPh sb="0" eb="1">
      <t>ソウ</t>
    </rPh>
    <rPh sb="1" eb="3">
      <t>クンレン</t>
    </rPh>
    <rPh sb="3" eb="5">
      <t>ジカン</t>
    </rPh>
    <rPh sb="7" eb="9">
      <t>ガッカ</t>
    </rPh>
    <rPh sb="10" eb="12">
      <t>ジツギ</t>
    </rPh>
    <rPh sb="20" eb="22">
      <t>ジッシュウ</t>
    </rPh>
    <rPh sb="23" eb="25">
      <t>シュウショク</t>
    </rPh>
    <rPh sb="25" eb="27">
      <t>シエン</t>
    </rPh>
    <phoneticPr fontId="2"/>
  </si>
  <si>
    <t>実習場所</t>
    <rPh sb="0" eb="2">
      <t>ジッシュウ</t>
    </rPh>
    <rPh sb="2" eb="4">
      <t>バショ</t>
    </rPh>
    <phoneticPr fontId="2"/>
  </si>
  <si>
    <t>1日の訓練時間（座学）</t>
    <rPh sb="1" eb="2">
      <t>ニチ</t>
    </rPh>
    <rPh sb="3" eb="5">
      <t>クンレン</t>
    </rPh>
    <rPh sb="5" eb="7">
      <t>ジカン</t>
    </rPh>
    <rPh sb="8" eb="10">
      <t>ザガク</t>
    </rPh>
    <phoneticPr fontId="2"/>
  </si>
  <si>
    <t>1日の訓練時間（実習）</t>
    <rPh sb="1" eb="2">
      <t>ニチ</t>
    </rPh>
    <rPh sb="3" eb="5">
      <t>クンレン</t>
    </rPh>
    <rPh sb="5" eb="7">
      <t>ジカン</t>
    </rPh>
    <rPh sb="8" eb="10">
      <t>ジッシュウ</t>
    </rPh>
    <phoneticPr fontId="2"/>
  </si>
  <si>
    <t>訓練生
自己負担額</t>
    <rPh sb="0" eb="3">
      <t>クンレンセイ</t>
    </rPh>
    <rPh sb="4" eb="6">
      <t>ジコ</t>
    </rPh>
    <rPh sb="6" eb="8">
      <t>フタン</t>
    </rPh>
    <rPh sb="8" eb="9">
      <t>ガク</t>
    </rPh>
    <phoneticPr fontId="2"/>
  </si>
  <si>
    <t>テキスト代</t>
    <rPh sb="4" eb="5">
      <t>ダイ</t>
    </rPh>
    <phoneticPr fontId="2"/>
  </si>
  <si>
    <t>円</t>
    <rPh sb="0" eb="1">
      <t>エン</t>
    </rPh>
    <phoneticPr fontId="2"/>
  </si>
  <si>
    <t>その他費用</t>
    <rPh sb="2" eb="3">
      <t>タ</t>
    </rPh>
    <rPh sb="3" eb="5">
      <t>ヒヨウ</t>
    </rPh>
    <phoneticPr fontId="2"/>
  </si>
  <si>
    <t>その他の内容</t>
    <rPh sb="2" eb="3">
      <t>タ</t>
    </rPh>
    <rPh sb="4" eb="6">
      <t>ナイヨウ</t>
    </rPh>
    <phoneticPr fontId="2"/>
  </si>
  <si>
    <t>１１　使用予定テキスト</t>
    <rPh sb="3" eb="5">
      <t>シヨウ</t>
    </rPh>
    <rPh sb="5" eb="7">
      <t>ヨテイ</t>
    </rPh>
    <phoneticPr fontId="2"/>
  </si>
  <si>
    <t>上限15,000円（6か月訓練は上限20,000円）
「１１　使用予定テキスト」に入力してください。</t>
    <rPh sb="0" eb="2">
      <t>ジョウゲン</t>
    </rPh>
    <rPh sb="8" eb="9">
      <t>エン</t>
    </rPh>
    <rPh sb="12" eb="13">
      <t>ゲツ</t>
    </rPh>
    <rPh sb="13" eb="15">
      <t>クンレン</t>
    </rPh>
    <rPh sb="16" eb="18">
      <t>ジョウゲン</t>
    </rPh>
    <rPh sb="24" eb="25">
      <t>エン</t>
    </rPh>
    <rPh sb="41" eb="43">
      <t>ニュウリョク</t>
    </rPh>
    <phoneticPr fontId="2"/>
  </si>
  <si>
    <t>代理人職名</t>
  </si>
  <si>
    <t>代理人氏名</t>
  </si>
  <si>
    <t>メールアドレス</t>
  </si>
  <si>
    <t>電話番号</t>
  </si>
  <si>
    <t>委託訓練教育実績</t>
  </si>
  <si>
    <t>コース名中項目</t>
    <rPh sb="3" eb="4">
      <t>メイ</t>
    </rPh>
    <rPh sb="4" eb="5">
      <t>ナカ</t>
    </rPh>
    <rPh sb="5" eb="7">
      <t>コウモク</t>
    </rPh>
    <phoneticPr fontId="2"/>
  </si>
  <si>
    <t>福祉・医療系</t>
    <phoneticPr fontId="2"/>
  </si>
  <si>
    <t>総務・経理系</t>
    <phoneticPr fontId="2"/>
  </si>
  <si>
    <t>サービス系</t>
    <phoneticPr fontId="2"/>
  </si>
  <si>
    <t>情報通信関連コース</t>
    <phoneticPr fontId="2"/>
  </si>
  <si>
    <t>就職促進コース</t>
    <phoneticPr fontId="2"/>
  </si>
  <si>
    <t>最低履行人数</t>
  </si>
  <si>
    <t>受験月</t>
  </si>
  <si>
    <t>学科時間</t>
  </si>
  <si>
    <t>実技時間</t>
  </si>
  <si>
    <t>４-2実習型訓練概要（デュアル）</t>
  </si>
  <si>
    <t>女性</t>
    <rPh sb="0" eb="2">
      <t>ジョセイ</t>
    </rPh>
    <phoneticPr fontId="2"/>
  </si>
  <si>
    <t>終了時刻</t>
  </si>
  <si>
    <t>就職活動(求人情報収集）支援</t>
  </si>
  <si>
    <r>
      <rPr>
        <sz val="11"/>
        <rFont val="ＭＳ Ｐゴシック"/>
        <family val="3"/>
        <charset val="128"/>
      </rPr>
      <t>就職支援内容</t>
    </r>
    <r>
      <rPr>
        <sz val="9"/>
        <rFont val="ＭＳ Ｐゴシック"/>
        <family val="3"/>
        <charset val="128"/>
      </rPr>
      <t xml:space="preserve">
（就職に結びつけるための方策を含む）
＊職業紹介権を有している場合、それを活用した具体的な支援策を必ず盛り込むこと。</t>
    </r>
    <rPh sb="0" eb="2">
      <t>シュウショク</t>
    </rPh>
    <rPh sb="2" eb="4">
      <t>シエン</t>
    </rPh>
    <rPh sb="4" eb="6">
      <t>ナイヨウ</t>
    </rPh>
    <rPh sb="8" eb="10">
      <t>シュウショク</t>
    </rPh>
    <rPh sb="11" eb="12">
      <t>ムス</t>
    </rPh>
    <rPh sb="19" eb="21">
      <t>ホウサク</t>
    </rPh>
    <rPh sb="22" eb="23">
      <t>フク</t>
    </rPh>
    <phoneticPr fontId="2"/>
  </si>
  <si>
    <t>担当者</t>
    <rPh sb="0" eb="3">
      <t>タントウシャ</t>
    </rPh>
    <phoneticPr fontId="2"/>
  </si>
  <si>
    <t>氏名</t>
    <rPh sb="0" eb="1">
      <t>ウジ</t>
    </rPh>
    <rPh sb="1" eb="2">
      <t>メイ</t>
    </rPh>
    <phoneticPr fontId="2"/>
  </si>
  <si>
    <t>訓練機関
（契約者）</t>
    <rPh sb="0" eb="2">
      <t>クンレン</t>
    </rPh>
    <rPh sb="2" eb="4">
      <t>キカン</t>
    </rPh>
    <rPh sb="6" eb="9">
      <t>ケイヤクシャ</t>
    </rPh>
    <phoneticPr fontId="2"/>
  </si>
  <si>
    <t>.</t>
    <phoneticPr fontId="2"/>
  </si>
  <si>
    <t>最低履行人数</t>
    <rPh sb="0" eb="2">
      <t>サイテイ</t>
    </rPh>
    <rPh sb="2" eb="4">
      <t>リコウ</t>
    </rPh>
    <rPh sb="4" eb="6">
      <t>ニンズウ</t>
    </rPh>
    <phoneticPr fontId="2"/>
  </si>
  <si>
    <t>最寄駅</t>
    <rPh sb="0" eb="3">
      <t>モヨリエキ</t>
    </rPh>
    <phoneticPr fontId="2"/>
  </si>
  <si>
    <t>訓練の概要</t>
    <rPh sb="0" eb="2">
      <t>クンレン</t>
    </rPh>
    <rPh sb="3" eb="5">
      <t>ガイヨウ</t>
    </rPh>
    <phoneticPr fontId="2"/>
  </si>
  <si>
    <t>自動的に取得可能な資格</t>
    <rPh sb="0" eb="3">
      <t>ジドウテキ</t>
    </rPh>
    <rPh sb="4" eb="6">
      <t>シュトク</t>
    </rPh>
    <rPh sb="6" eb="8">
      <t>カノウ</t>
    </rPh>
    <rPh sb="9" eb="11">
      <t>シカク</t>
    </rPh>
    <phoneticPr fontId="2"/>
  </si>
  <si>
    <t>訓練設備</t>
    <phoneticPr fontId="2"/>
  </si>
  <si>
    <t>総訓練時間</t>
    <rPh sb="0" eb="1">
      <t>ソウ</t>
    </rPh>
    <rPh sb="1" eb="3">
      <t>クンレン</t>
    </rPh>
    <rPh sb="3" eb="5">
      <t>ジカン</t>
    </rPh>
    <phoneticPr fontId="2"/>
  </si>
  <si>
    <t>職業紹介権</t>
    <rPh sb="0" eb="4">
      <t>ショクギョウショウカイ</t>
    </rPh>
    <rPh sb="4" eb="5">
      <t>ケン</t>
    </rPh>
    <phoneticPr fontId="2"/>
  </si>
  <si>
    <t>企業説明会</t>
    <rPh sb="0" eb="2">
      <t>キギョウ</t>
    </rPh>
    <rPh sb="2" eb="5">
      <t>セツメイカイ</t>
    </rPh>
    <phoneticPr fontId="2"/>
  </si>
  <si>
    <t>就職支援内容</t>
    <phoneticPr fontId="2"/>
  </si>
  <si>
    <t>訓練終了後の就職支援内容</t>
    <rPh sb="0" eb="2">
      <t>クンレン</t>
    </rPh>
    <rPh sb="2" eb="5">
      <t>シュウリョウゴ</t>
    </rPh>
    <rPh sb="6" eb="8">
      <t>シュウショク</t>
    </rPh>
    <rPh sb="8" eb="10">
      <t>シエン</t>
    </rPh>
    <rPh sb="10" eb="12">
      <t>ナイヨウ</t>
    </rPh>
    <phoneticPr fontId="2"/>
  </si>
  <si>
    <t>訓練定員</t>
    <rPh sb="0" eb="2">
      <t>クンレン</t>
    </rPh>
    <rPh sb="2" eb="4">
      <t>テイイン</t>
    </rPh>
    <phoneticPr fontId="2"/>
  </si>
  <si>
    <t>床面積</t>
    <rPh sb="0" eb="3">
      <t>ユカメンセキ</t>
    </rPh>
    <phoneticPr fontId="2"/>
  </si>
  <si>
    <t>1人あたりの床面積</t>
    <rPh sb="1" eb="2">
      <t>ニン</t>
    </rPh>
    <rPh sb="6" eb="9">
      <t>ユカメンセキ</t>
    </rPh>
    <phoneticPr fontId="2"/>
  </si>
  <si>
    <t>駅からの距離</t>
    <rPh sb="0" eb="1">
      <t>エキ</t>
    </rPh>
    <rPh sb="4" eb="6">
      <t>キョリ</t>
    </rPh>
    <phoneticPr fontId="2"/>
  </si>
  <si>
    <t>メイン教室パソコン
（スペック等）</t>
    <rPh sb="3" eb="5">
      <t>キョウシツ</t>
    </rPh>
    <rPh sb="15" eb="16">
      <t>トウ</t>
    </rPh>
    <phoneticPr fontId="2"/>
  </si>
  <si>
    <t>メイン教室パソコン台数</t>
    <rPh sb="3" eb="5">
      <t>キョウシツ</t>
    </rPh>
    <rPh sb="9" eb="11">
      <t>ダイスウ</t>
    </rPh>
    <phoneticPr fontId="2"/>
  </si>
  <si>
    <t>サブ教室パソコン台数</t>
    <rPh sb="2" eb="4">
      <t>キョウシツ</t>
    </rPh>
    <rPh sb="8" eb="10">
      <t>ダイスウ</t>
    </rPh>
    <phoneticPr fontId="2"/>
  </si>
  <si>
    <t>実施施設の概要</t>
    <rPh sb="0" eb="2">
      <t>ジッシ</t>
    </rPh>
    <rPh sb="2" eb="4">
      <t>シセツ</t>
    </rPh>
    <rPh sb="5" eb="7">
      <t>ガイヨウ</t>
    </rPh>
    <phoneticPr fontId="2"/>
  </si>
  <si>
    <t>訓練概要</t>
    <rPh sb="0" eb="2">
      <t>クンレン</t>
    </rPh>
    <rPh sb="2" eb="4">
      <t>ガイヨウ</t>
    </rPh>
    <phoneticPr fontId="2"/>
  </si>
  <si>
    <t>分類</t>
    <rPh sb="0" eb="2">
      <t>ブンルイ</t>
    </rPh>
    <phoneticPr fontId="2"/>
  </si>
  <si>
    <t>終了時刻</t>
    <rPh sb="0" eb="2">
      <t>シュウリョウ</t>
    </rPh>
    <rPh sb="2" eb="4">
      <t>ジコク</t>
    </rPh>
    <phoneticPr fontId="2"/>
  </si>
  <si>
    <t>1時限あたりの時間数（分）</t>
    <phoneticPr fontId="2"/>
  </si>
  <si>
    <t>オンライン時間数</t>
    <rPh sb="5" eb="8">
      <t>ジカンスウ</t>
    </rPh>
    <phoneticPr fontId="2"/>
  </si>
  <si>
    <t>委託訓練受託実績</t>
    <rPh sb="0" eb="2">
      <t>イタク</t>
    </rPh>
    <rPh sb="2" eb="4">
      <t>クンレン</t>
    </rPh>
    <rPh sb="4" eb="6">
      <t>ジュタク</t>
    </rPh>
    <rPh sb="6" eb="8">
      <t>ジッセキ</t>
    </rPh>
    <phoneticPr fontId="2"/>
  </si>
  <si>
    <t>東京都委託訓練の受託実績</t>
    <rPh sb="0" eb="3">
      <t>トウキョウト</t>
    </rPh>
    <rPh sb="3" eb="5">
      <t>イタク</t>
    </rPh>
    <rPh sb="5" eb="7">
      <t>クンレン</t>
    </rPh>
    <rPh sb="8" eb="10">
      <t>ジュタク</t>
    </rPh>
    <rPh sb="10" eb="12">
      <t>ジッセキ</t>
    </rPh>
    <phoneticPr fontId="2"/>
  </si>
  <si>
    <t>シート名</t>
    <rPh sb="3" eb="4">
      <t>メイ</t>
    </rPh>
    <phoneticPr fontId="2"/>
  </si>
  <si>
    <t>小項目</t>
    <rPh sb="0" eb="3">
      <t>ショウコウモク</t>
    </rPh>
    <phoneticPr fontId="2"/>
  </si>
  <si>
    <t>DBの項目名</t>
    <rPh sb="3" eb="5">
      <t>コウモク</t>
    </rPh>
    <rPh sb="5" eb="6">
      <t>メイ</t>
    </rPh>
    <phoneticPr fontId="2"/>
  </si>
  <si>
    <t>ID</t>
    <phoneticPr fontId="2"/>
  </si>
  <si>
    <t>対象外</t>
  </si>
  <si>
    <t>ウクライナ避難民向け職業訓練</t>
    <rPh sb="5" eb="8">
      <t>ヒナンミン</t>
    </rPh>
    <rPh sb="8" eb="9">
      <t>ム</t>
    </rPh>
    <rPh sb="10" eb="12">
      <t>ショクギョウ</t>
    </rPh>
    <rPh sb="12" eb="14">
      <t>クンレン</t>
    </rPh>
    <phoneticPr fontId="2"/>
  </si>
  <si>
    <t>受託訓練番号</t>
    <rPh sb="0" eb="2">
      <t>ジュタク</t>
    </rPh>
    <rPh sb="2" eb="4">
      <t>クンレン</t>
    </rPh>
    <rPh sb="4" eb="6">
      <t>バンゴウ</t>
    </rPh>
    <phoneticPr fontId="2"/>
  </si>
  <si>
    <t>訓練開始月</t>
    <rPh sb="0" eb="2">
      <t>クンレン</t>
    </rPh>
    <rPh sb="2" eb="4">
      <t>カイシ</t>
    </rPh>
    <rPh sb="4" eb="5">
      <t>ツキ</t>
    </rPh>
    <phoneticPr fontId="2"/>
  </si>
  <si>
    <t>提案書の変更履歴</t>
    <rPh sb="0" eb="3">
      <t>テイアンショ</t>
    </rPh>
    <rPh sb="4" eb="6">
      <t>ヘンコウ</t>
    </rPh>
    <rPh sb="6" eb="8">
      <t>リレキ</t>
    </rPh>
    <phoneticPr fontId="2"/>
  </si>
  <si>
    <t>変更日（変更届の日付）</t>
    <rPh sb="0" eb="3">
      <t>ヘンコウビ</t>
    </rPh>
    <rPh sb="4" eb="7">
      <t>ヘンコウトドケ</t>
    </rPh>
    <rPh sb="8" eb="10">
      <t>ヒヅケ</t>
    </rPh>
    <phoneticPr fontId="2"/>
  </si>
  <si>
    <t>変更内容</t>
    <rPh sb="0" eb="2">
      <t>ヘンコウ</t>
    </rPh>
    <rPh sb="2" eb="4">
      <t>ナイヨウ</t>
    </rPh>
    <phoneticPr fontId="2"/>
  </si>
  <si>
    <t>月</t>
    <rPh sb="0" eb="1">
      <t>ガツ</t>
    </rPh>
    <phoneticPr fontId="2"/>
  </si>
  <si>
    <t>ウクライナ避難民向け職業訓練は託児サービスの設定はありません。</t>
    <rPh sb="5" eb="8">
      <t>ヒナンミン</t>
    </rPh>
    <rPh sb="8" eb="9">
      <t>ム</t>
    </rPh>
    <rPh sb="10" eb="12">
      <t>ショクギョウ</t>
    </rPh>
    <rPh sb="12" eb="14">
      <t>クンレン</t>
    </rPh>
    <rPh sb="15" eb="17">
      <t>タクジ</t>
    </rPh>
    <rPh sb="22" eb="24">
      <t>セッテイ</t>
    </rPh>
    <phoneticPr fontId="2"/>
  </si>
  <si>
    <t>難民受入実績の有無</t>
    <rPh sb="0" eb="2">
      <t>ナンミン</t>
    </rPh>
    <rPh sb="2" eb="4">
      <t>ウケイレ</t>
    </rPh>
    <rPh sb="4" eb="6">
      <t>ジッセキ</t>
    </rPh>
    <rPh sb="7" eb="9">
      <t>ウム</t>
    </rPh>
    <phoneticPr fontId="2"/>
  </si>
  <si>
    <t>母国語でのフォロー体制</t>
    <rPh sb="0" eb="3">
      <t>ボコクゴ</t>
    </rPh>
    <rPh sb="9" eb="11">
      <t>タイセイ</t>
    </rPh>
    <phoneticPr fontId="2"/>
  </si>
  <si>
    <t>ウクライナ語</t>
    <rPh sb="5" eb="6">
      <t>ゴ</t>
    </rPh>
    <phoneticPr fontId="2"/>
  </si>
  <si>
    <t>ロシア語</t>
    <rPh sb="3" eb="4">
      <t>ゴ</t>
    </rPh>
    <phoneticPr fontId="2"/>
  </si>
  <si>
    <t>ウクライナ避難民に限らず、難民受入の実績がある場合は有、実績がない場合は無を選択してください。</t>
    <rPh sb="38" eb="40">
      <t>センタク</t>
    </rPh>
    <phoneticPr fontId="2"/>
  </si>
  <si>
    <t>講師に限らず、アルバイト等も含め、訓練生を母国語等でフォローすることができる人材が在籍している場合は有を選択してください。</t>
    <rPh sb="52" eb="54">
      <t>センタク</t>
    </rPh>
    <phoneticPr fontId="2"/>
  </si>
  <si>
    <t>備　　　考</t>
    <rPh sb="0" eb="1">
      <t>ビ</t>
    </rPh>
    <rPh sb="4" eb="5">
      <t>コウ</t>
    </rPh>
    <phoneticPr fontId="2"/>
  </si>
  <si>
    <t>※ﾃﾞｭｱﾙのみ</t>
    <phoneticPr fontId="2"/>
  </si>
  <si>
    <t>使用可能なトイレの個数</t>
  </si>
  <si>
    <t>OS</t>
  </si>
  <si>
    <t>CPU</t>
  </si>
  <si>
    <t>ホワイトボード</t>
  </si>
  <si>
    <t>プロジェクター</t>
  </si>
  <si>
    <t>モニター</t>
  </si>
  <si>
    <t>メイン教室名</t>
    <rPh sb="3" eb="5">
      <t>キョウシツ</t>
    </rPh>
    <rPh sb="5" eb="6">
      <t>メイ</t>
    </rPh>
    <phoneticPr fontId="2"/>
  </si>
  <si>
    <t>提案年度</t>
    <rPh sb="0" eb="2">
      <t>テイアン</t>
    </rPh>
    <rPh sb="2" eb="4">
      <t>ネンド</t>
    </rPh>
    <phoneticPr fontId="2"/>
  </si>
  <si>
    <t>入校式</t>
  </si>
  <si>
    <t>科目番号</t>
    <rPh sb="0" eb="2">
      <t>カモク</t>
    </rPh>
    <rPh sb="2" eb="4">
      <t>バンゴウ</t>
    </rPh>
    <phoneticPr fontId="2"/>
  </si>
  <si>
    <t>採択通知の際にお知らせする8桁の番号を入力してください。</t>
    <rPh sb="0" eb="2">
      <t>サイタク</t>
    </rPh>
    <rPh sb="2" eb="4">
      <t>ツウチ</t>
    </rPh>
    <rPh sb="5" eb="6">
      <t>サイ</t>
    </rPh>
    <rPh sb="8" eb="9">
      <t>シ</t>
    </rPh>
    <rPh sb="14" eb="15">
      <t>ケタ</t>
    </rPh>
    <rPh sb="16" eb="18">
      <t>バンゴウ</t>
    </rPh>
    <rPh sb="19" eb="21">
      <t>ニュウリョク</t>
    </rPh>
    <phoneticPr fontId="2"/>
  </si>
  <si>
    <t>(選択)</t>
  </si>
  <si>
    <t>就職支援概要</t>
    <rPh sb="0" eb="2">
      <t>シュウショク</t>
    </rPh>
    <rPh sb="2" eb="4">
      <t>シエン</t>
    </rPh>
    <rPh sb="4" eb="6">
      <t>ガイヨウ</t>
    </rPh>
    <phoneticPr fontId="2"/>
  </si>
  <si>
    <t>総訓練時間に対する割合：</t>
    <rPh sb="0" eb="1">
      <t>ソウ</t>
    </rPh>
    <rPh sb="1" eb="3">
      <t>クンレン</t>
    </rPh>
    <rPh sb="3" eb="5">
      <t>ジカン</t>
    </rPh>
    <rPh sb="6" eb="7">
      <t>タイ</t>
    </rPh>
    <rPh sb="9" eb="11">
      <t>ワリアイ</t>
    </rPh>
    <phoneticPr fontId="2"/>
  </si>
  <si>
    <t>有料：</t>
    <rPh sb="0" eb="2">
      <t>ユウリョウ</t>
    </rPh>
    <phoneticPr fontId="2"/>
  </si>
  <si>
    <t>無料：</t>
    <rPh sb="0" eb="2">
      <t>ムリョウ</t>
    </rPh>
    <phoneticPr fontId="2"/>
  </si>
  <si>
    <t>OS：</t>
    <phoneticPr fontId="2"/>
  </si>
  <si>
    <t>メモリ：</t>
    <phoneticPr fontId="2"/>
  </si>
  <si>
    <t>※訓練生1人当たりの床面積＝使用床面積÷訓練定員
訓練定員は「4訓練の概要」で入力します。</t>
    <rPh sb="1" eb="4">
      <t>クンレンセイ</t>
    </rPh>
    <rPh sb="4" eb="6">
      <t>ヒトリ</t>
    </rPh>
    <rPh sb="5" eb="6">
      <t>ニン</t>
    </rPh>
    <rPh sb="6" eb="7">
      <t>ア</t>
    </rPh>
    <rPh sb="10" eb="13">
      <t>ユカメンセキ</t>
    </rPh>
    <rPh sb="14" eb="16">
      <t>シヨウ</t>
    </rPh>
    <rPh sb="16" eb="19">
      <t>ユカメンセキ</t>
    </rPh>
    <rPh sb="20" eb="22">
      <t>クンレン</t>
    </rPh>
    <rPh sb="22" eb="24">
      <t>テイイン</t>
    </rPh>
    <rPh sb="25" eb="27">
      <t>クンレン</t>
    </rPh>
    <rPh sb="27" eb="29">
      <t>テイイン</t>
    </rPh>
    <rPh sb="32" eb="34">
      <t>クンレン</t>
    </rPh>
    <rPh sb="35" eb="37">
      <t>ガイヨウ</t>
    </rPh>
    <rPh sb="39" eb="41">
      <t>ニュウリョク</t>
    </rPh>
    <phoneticPr fontId="2"/>
  </si>
  <si>
    <t>メイン教室
（主に使用する教室）</t>
    <rPh sb="3" eb="5">
      <t>キョウシツ</t>
    </rPh>
    <phoneticPr fontId="2"/>
  </si>
  <si>
    <t>※同じ施設内で4部屋以上使用する場合は、「訓練実施施設２」のシートをご利用ください。</t>
    <phoneticPr fontId="2"/>
  </si>
  <si>
    <t>学科：</t>
    <rPh sb="0" eb="2">
      <t>ガッカ</t>
    </rPh>
    <phoneticPr fontId="2"/>
  </si>
  <si>
    <t>実技：</t>
    <phoneticPr fontId="2"/>
  </si>
  <si>
    <t>ｷｰ・ｽｷﾙ：</t>
    <phoneticPr fontId="2"/>
  </si>
  <si>
    <t>目標資格のうち、
対象資格</t>
    <rPh sb="0" eb="2">
      <t>モクヒョウ</t>
    </rPh>
    <rPh sb="2" eb="4">
      <t>シカク</t>
    </rPh>
    <rPh sb="9" eb="11">
      <t>タイショウ</t>
    </rPh>
    <rPh sb="11" eb="13">
      <t>シカク</t>
    </rPh>
    <phoneticPr fontId="2"/>
  </si>
  <si>
    <t>目標とする資格等</t>
    <rPh sb="0" eb="2">
      <t>モクヒョウ</t>
    </rPh>
    <rPh sb="5" eb="7">
      <t>シカク</t>
    </rPh>
    <rPh sb="7" eb="8">
      <t>トウ</t>
    </rPh>
    <phoneticPr fontId="2"/>
  </si>
  <si>
    <t>うち、
対象資格</t>
    <phoneticPr fontId="2"/>
  </si>
  <si>
    <t>訓練区分CD</t>
    <rPh sb="0" eb="2">
      <t>クンレン</t>
    </rPh>
    <rPh sb="2" eb="4">
      <t>クブン</t>
    </rPh>
    <phoneticPr fontId="2"/>
  </si>
  <si>
    <t>訓練名</t>
    <rPh sb="0" eb="2">
      <t>クンレン</t>
    </rPh>
    <rPh sb="2" eb="3">
      <t>メイ</t>
    </rPh>
    <phoneticPr fontId="2"/>
  </si>
  <si>
    <t>離</t>
  </si>
  <si>
    <t>離職</t>
  </si>
  <si>
    <t>短</t>
  </si>
  <si>
    <t>短期間</t>
  </si>
  <si>
    <t>コ</t>
  </si>
  <si>
    <t>デュ</t>
  </si>
  <si>
    <t>女</t>
  </si>
  <si>
    <t>女性</t>
  </si>
  <si>
    <t>避</t>
    <rPh sb="0" eb="1">
      <t>ヒ</t>
    </rPh>
    <phoneticPr fontId="2"/>
  </si>
  <si>
    <t>避難民</t>
    <rPh sb="0" eb="2">
      <t>ヒナン</t>
    </rPh>
    <rPh sb="2" eb="3">
      <t>ミン</t>
    </rPh>
    <phoneticPr fontId="2"/>
  </si>
  <si>
    <t>訓練受講にあたって必要なパソコン機器等のスペック、自宅でのインターネット環境などを記入してください。</t>
    <phoneticPr fontId="2"/>
  </si>
  <si>
    <t>オンライン訓練で使用するシステム（ソフト）の概要やそのシステムで行う内容について、具体的に記入してください。</t>
    <phoneticPr fontId="2"/>
  </si>
  <si>
    <t>訓練委託費見積り(外税)
（1か月1人当たり）</t>
    <rPh sb="0" eb="2">
      <t>クンレン</t>
    </rPh>
    <rPh sb="4" eb="5">
      <t>ヒ</t>
    </rPh>
    <rPh sb="5" eb="7">
      <t>ミツモ</t>
    </rPh>
    <rPh sb="9" eb="10">
      <t>ガイ</t>
    </rPh>
    <rPh sb="10" eb="11">
      <t>ゼイ</t>
    </rPh>
    <rPh sb="16" eb="17">
      <t>ゲツ</t>
    </rPh>
    <rPh sb="18" eb="19">
      <t>ニン</t>
    </rPh>
    <rPh sb="19" eb="20">
      <t>ア</t>
    </rPh>
    <phoneticPr fontId="2"/>
  </si>
  <si>
    <t>オンラインスキルアップ職業訓練</t>
    <rPh sb="11" eb="15">
      <t>ショクギョウクンレン</t>
    </rPh>
    <phoneticPr fontId="2"/>
  </si>
  <si>
    <t>女性向け委託訓練（ｅラーニングコース）</t>
    <phoneticPr fontId="2"/>
  </si>
  <si>
    <t>ｅﾗｰﾆﾝｸﾞ</t>
    <phoneticPr fontId="2"/>
  </si>
  <si>
    <t>スキル</t>
    <phoneticPr fontId="2"/>
  </si>
  <si>
    <t>ス</t>
    <phoneticPr fontId="2"/>
  </si>
  <si>
    <t>就職活動日</t>
    <rPh sb="0" eb="2">
      <t>シュウショク</t>
    </rPh>
    <rPh sb="2" eb="4">
      <t>カツドウ</t>
    </rPh>
    <rPh sb="4" eb="5">
      <t>ビ</t>
    </rPh>
    <phoneticPr fontId="2"/>
  </si>
  <si>
    <r>
      <t xml:space="preserve">上段から順番に入力してください。
</t>
    </r>
    <r>
      <rPr>
        <b/>
        <sz val="11"/>
        <rFont val="ＭＳ Ｐゴシック"/>
        <family val="3"/>
        <charset val="128"/>
      </rPr>
      <t>６か月訓練は2回以上</t>
    </r>
    <r>
      <rPr>
        <sz val="11"/>
        <rFont val="ＭＳ Ｐゴシック"/>
        <family val="3"/>
        <charset val="128"/>
      </rPr>
      <t>、それ以外の訓練は</t>
    </r>
    <r>
      <rPr>
        <b/>
        <sz val="11"/>
        <rFont val="ＭＳ Ｐゴシック"/>
        <family val="3"/>
        <charset val="128"/>
      </rPr>
      <t>1回以上</t>
    </r>
    <r>
      <rPr>
        <sz val="11"/>
        <rFont val="ＭＳ Ｐゴシック"/>
        <family val="3"/>
        <charset val="128"/>
      </rPr>
      <t>の実施が必要です。</t>
    </r>
    <rPh sb="0" eb="2">
      <t>ジョウダン</t>
    </rPh>
    <rPh sb="4" eb="6">
      <t>ジュンバン</t>
    </rPh>
    <rPh sb="7" eb="9">
      <t>ニュウリョク</t>
    </rPh>
    <rPh sb="19" eb="20">
      <t>ゲツ</t>
    </rPh>
    <rPh sb="20" eb="22">
      <t>クンレン</t>
    </rPh>
    <rPh sb="24" eb="25">
      <t>カイ</t>
    </rPh>
    <rPh sb="25" eb="27">
      <t>イジョウ</t>
    </rPh>
    <rPh sb="30" eb="32">
      <t>イガイ</t>
    </rPh>
    <rPh sb="33" eb="35">
      <t>クンレン</t>
    </rPh>
    <rPh sb="37" eb="38">
      <t>カイ</t>
    </rPh>
    <rPh sb="38" eb="40">
      <t>イジョウ</t>
    </rPh>
    <rPh sb="41" eb="43">
      <t>ジッシ</t>
    </rPh>
    <rPh sb="44" eb="46">
      <t>ヒツヨウ</t>
    </rPh>
    <phoneticPr fontId="2"/>
  </si>
  <si>
    <t>科目の採択後に提案書の内容を変更する場合は、
変更届のご提出とともに、変更履歴を入力してください。
※　提案書ご提出時の修正等については、入力していただく必要はありません。</t>
    <rPh sb="0" eb="2">
      <t>カモク</t>
    </rPh>
    <rPh sb="3" eb="5">
      <t>サイタク</t>
    </rPh>
    <rPh sb="5" eb="6">
      <t>ゴ</t>
    </rPh>
    <rPh sb="7" eb="10">
      <t>テイアンショ</t>
    </rPh>
    <rPh sb="11" eb="13">
      <t>ナイヨウ</t>
    </rPh>
    <rPh sb="14" eb="16">
      <t>ヘンコウ</t>
    </rPh>
    <rPh sb="18" eb="20">
      <t>バアイ</t>
    </rPh>
    <rPh sb="23" eb="26">
      <t>ヘンコウトドケ</t>
    </rPh>
    <rPh sb="28" eb="30">
      <t>テイシュツ</t>
    </rPh>
    <rPh sb="35" eb="37">
      <t>ヘンコウ</t>
    </rPh>
    <rPh sb="37" eb="39">
      <t>リレキ</t>
    </rPh>
    <rPh sb="40" eb="42">
      <t>ニュウリョク</t>
    </rPh>
    <rPh sb="53" eb="56">
      <t>テイアンショ</t>
    </rPh>
    <rPh sb="57" eb="59">
      <t>テイシュツ</t>
    </rPh>
    <rPh sb="59" eb="60">
      <t>ジ</t>
    </rPh>
    <rPh sb="61" eb="63">
      <t>シュウセイ</t>
    </rPh>
    <rPh sb="63" eb="64">
      <t>ナド</t>
    </rPh>
    <rPh sb="70" eb="72">
      <t>ニュウリョク</t>
    </rPh>
    <rPh sb="78" eb="80">
      <t>ヒツヨウ</t>
    </rPh>
    <phoneticPr fontId="2"/>
  </si>
  <si>
    <t>←行が足りない場合はこの行をコピーして挿入してください。</t>
    <rPh sb="1" eb="2">
      <t>ギョウ</t>
    </rPh>
    <rPh sb="3" eb="4">
      <t>タ</t>
    </rPh>
    <rPh sb="7" eb="9">
      <t>バアイ</t>
    </rPh>
    <rPh sb="12" eb="13">
      <t>ギョウ</t>
    </rPh>
    <rPh sb="19" eb="21">
      <t>ソウニュウ</t>
    </rPh>
    <phoneticPr fontId="2"/>
  </si>
  <si>
    <t>４-2難民受入実績の概要（ウクライナ避難民向け職業訓練）</t>
    <rPh sb="7" eb="9">
      <t>ジッセキ</t>
    </rPh>
    <rPh sb="10" eb="12">
      <t>ガイヨウ</t>
    </rPh>
    <rPh sb="23" eb="25">
      <t>ショクギョウ</t>
    </rPh>
    <rPh sb="25" eb="27">
      <t>クンレン</t>
    </rPh>
    <phoneticPr fontId="2"/>
  </si>
  <si>
    <t>就職活動日の設定要件</t>
    <rPh sb="0" eb="2">
      <t>シュウショク</t>
    </rPh>
    <rPh sb="2" eb="4">
      <t>カツドウ</t>
    </rPh>
    <rPh sb="4" eb="5">
      <t>ビ</t>
    </rPh>
    <rPh sb="6" eb="8">
      <t>セッテイ</t>
    </rPh>
    <rPh sb="8" eb="10">
      <t>ヨウケン</t>
    </rPh>
    <phoneticPr fontId="2"/>
  </si>
  <si>
    <t>訓練時間数の設定要件</t>
    <rPh sb="0" eb="2">
      <t>クンレン</t>
    </rPh>
    <rPh sb="2" eb="4">
      <t>ジカン</t>
    </rPh>
    <rPh sb="4" eb="5">
      <t>スウ</t>
    </rPh>
    <rPh sb="6" eb="8">
      <t>セッテイ</t>
    </rPh>
    <rPh sb="8" eb="10">
      <t>ヨウケン</t>
    </rPh>
    <phoneticPr fontId="2"/>
  </si>
  <si>
    <t>就職活動日①</t>
    <rPh sb="0" eb="2">
      <t>シュウショク</t>
    </rPh>
    <rPh sb="2" eb="4">
      <t>カツドウ</t>
    </rPh>
    <rPh sb="4" eb="5">
      <t>ビ</t>
    </rPh>
    <phoneticPr fontId="2"/>
  </si>
  <si>
    <t>就職活動日②</t>
    <rPh sb="0" eb="2">
      <t>シュウショク</t>
    </rPh>
    <rPh sb="2" eb="4">
      <t>カツドウ</t>
    </rPh>
    <rPh sb="4" eb="5">
      <t>ビ</t>
    </rPh>
    <phoneticPr fontId="2"/>
  </si>
  <si>
    <t>から</t>
    <phoneticPr fontId="2"/>
  </si>
  <si>
    <t>まで</t>
    <phoneticPr fontId="2"/>
  </si>
  <si>
    <t>まで（6か月訓練のみ）</t>
    <rPh sb="5" eb="6">
      <t>ゲツ</t>
    </rPh>
    <rPh sb="6" eb="8">
      <t>クンレン</t>
    </rPh>
    <phoneticPr fontId="2"/>
  </si>
  <si>
    <t>「６訓練カリキュラム」シートと時間数を一致すること</t>
    <phoneticPr fontId="2"/>
  </si>
  <si>
    <t>↓この枠の中に就職活動日の日付を入力する</t>
    <rPh sb="3" eb="4">
      <t>ワク</t>
    </rPh>
    <rPh sb="5" eb="6">
      <t>ナカ</t>
    </rPh>
    <rPh sb="7" eb="9">
      <t>シュウショク</t>
    </rPh>
    <rPh sb="9" eb="11">
      <t>カツドウ</t>
    </rPh>
    <rPh sb="11" eb="12">
      <t>ビ</t>
    </rPh>
    <rPh sb="13" eb="15">
      <t>ヒヅケ</t>
    </rPh>
    <rPh sb="16" eb="18">
      <t>ニュウリョク</t>
    </rPh>
    <phoneticPr fontId="2"/>
  </si>
  <si>
    <t>コピー＆貼付けは『値の貼付け』をご利用ください。（セルに条件付き書式や計算式を埋め込んでいるため）</t>
    <phoneticPr fontId="2"/>
  </si>
  <si>
    <r>
      <t xml:space="preserve">総訓練時間
</t>
    </r>
    <r>
      <rPr>
        <sz val="8"/>
        <rFont val="ＭＳ Ｐゴシック"/>
        <family val="3"/>
        <charset val="128"/>
      </rPr>
      <t>(学科＋実技+就職支援）</t>
    </r>
    <rPh sb="0" eb="1">
      <t>ソウ</t>
    </rPh>
    <rPh sb="1" eb="3">
      <t>クンレン</t>
    </rPh>
    <rPh sb="3" eb="5">
      <t>ジカン</t>
    </rPh>
    <rPh sb="7" eb="9">
      <t>ガッカ</t>
    </rPh>
    <rPh sb="10" eb="12">
      <t>ジツギ</t>
    </rPh>
    <rPh sb="13" eb="15">
      <t>シュウショク</t>
    </rPh>
    <rPh sb="15" eb="17">
      <t>シエン</t>
    </rPh>
    <phoneticPr fontId="2"/>
  </si>
  <si>
    <r>
      <t xml:space="preserve">その他
</t>
    </r>
    <r>
      <rPr>
        <sz val="9"/>
        <rFont val="ＭＳ Ｐゴシック"/>
        <family val="3"/>
        <charset val="128"/>
      </rPr>
      <t>（訓練時間に含まない）</t>
    </r>
    <rPh sb="2" eb="3">
      <t>タ</t>
    </rPh>
    <rPh sb="5" eb="7">
      <t>クンレン</t>
    </rPh>
    <rPh sb="7" eb="9">
      <t>ジカン</t>
    </rPh>
    <rPh sb="10" eb="11">
      <t>フク</t>
    </rPh>
    <phoneticPr fontId="2"/>
  </si>
  <si>
    <t>※1つの提案書で2科目以上受託された場合は、ファイルを複製し、●月と▲月で別管理するようお願いします。</t>
    <rPh sb="4" eb="7">
      <t>テイアンショ</t>
    </rPh>
    <rPh sb="9" eb="11">
      <t>カモク</t>
    </rPh>
    <rPh sb="11" eb="13">
      <t>イジョウ</t>
    </rPh>
    <rPh sb="13" eb="15">
      <t>ジュタク</t>
    </rPh>
    <rPh sb="18" eb="20">
      <t>バアイ</t>
    </rPh>
    <rPh sb="27" eb="29">
      <t>フクセイ</t>
    </rPh>
    <rPh sb="32" eb="33">
      <t>ガツ</t>
    </rPh>
    <rPh sb="35" eb="36">
      <t>ツキ</t>
    </rPh>
    <rPh sb="37" eb="38">
      <t>ベツ</t>
    </rPh>
    <rPh sb="38" eb="40">
      <t>カンリ</t>
    </rPh>
    <rPh sb="45" eb="46">
      <t>ネガ</t>
    </rPh>
    <phoneticPr fontId="2"/>
  </si>
  <si>
    <t>科目番号は、募集案内の作成時にお知らせする番号です。</t>
    <rPh sb="0" eb="2">
      <t>カモク</t>
    </rPh>
    <rPh sb="2" eb="4">
      <t>バンゴウ</t>
    </rPh>
    <rPh sb="6" eb="8">
      <t>ボシュウ</t>
    </rPh>
    <rPh sb="8" eb="10">
      <t>アンナイ</t>
    </rPh>
    <rPh sb="11" eb="13">
      <t>サクセイ</t>
    </rPh>
    <rPh sb="13" eb="14">
      <t>ジ</t>
    </rPh>
    <rPh sb="16" eb="17">
      <t>シ</t>
    </rPh>
    <rPh sb="21" eb="23">
      <t>バンゴウ</t>
    </rPh>
    <phoneticPr fontId="2"/>
  </si>
  <si>
    <t>本シートは提案変更時はご提出不要です。</t>
    <rPh sb="0" eb="1">
      <t>ホン</t>
    </rPh>
    <rPh sb="5" eb="7">
      <t>テイアン</t>
    </rPh>
    <rPh sb="7" eb="9">
      <t>ヘンコウ</t>
    </rPh>
    <rPh sb="9" eb="10">
      <t>ジ</t>
    </rPh>
    <rPh sb="12" eb="14">
      <t>テイシュツ</t>
    </rPh>
    <rPh sb="14" eb="16">
      <t>フヨウ</t>
    </rPh>
    <phoneticPr fontId="2"/>
  </si>
  <si>
    <t>駅</t>
    <rPh sb="0" eb="1">
      <t>エキ</t>
    </rPh>
    <phoneticPr fontId="2"/>
  </si>
  <si>
    <t>訓練で使用する教室の合計数を入力してください。
（実施施設２、３、…の教室がある場合はそれも含める）</t>
    <rPh sb="0" eb="2">
      <t>クンレン</t>
    </rPh>
    <rPh sb="3" eb="5">
      <t>シヨウ</t>
    </rPh>
    <rPh sb="7" eb="9">
      <t>キョウシツ</t>
    </rPh>
    <rPh sb="10" eb="13">
      <t>ゴウケイスウ</t>
    </rPh>
    <rPh sb="14" eb="16">
      <t>ニュウリョク</t>
    </rPh>
    <rPh sb="25" eb="27">
      <t>ジッシ</t>
    </rPh>
    <rPh sb="27" eb="29">
      <t>シセツ</t>
    </rPh>
    <rPh sb="35" eb="37">
      <t>キョウシツ</t>
    </rPh>
    <rPh sb="40" eb="42">
      <t>バアイ</t>
    </rPh>
    <rPh sb="46" eb="47">
      <t>フク</t>
    </rPh>
    <phoneticPr fontId="2"/>
  </si>
  <si>
    <t>その他経費(内税)
（児童1人当たり）</t>
    <rPh sb="2" eb="3">
      <t>タ</t>
    </rPh>
    <rPh sb="3" eb="5">
      <t>ケイヒ</t>
    </rPh>
    <rPh sb="6" eb="8">
      <t>ウチゼイ</t>
    </rPh>
    <rPh sb="11" eb="13">
      <t>ジドウ</t>
    </rPh>
    <rPh sb="14" eb="15">
      <t>ニン</t>
    </rPh>
    <rPh sb="15" eb="16">
      <t>ア</t>
    </rPh>
    <phoneticPr fontId="2"/>
  </si>
  <si>
    <r>
      <rPr>
        <b/>
        <sz val="11"/>
        <rFont val="ＭＳ Ｐゴシック"/>
        <family val="3"/>
        <charset val="128"/>
      </rPr>
      <t>※託児サービスが有の場合のみ入力。</t>
    </r>
    <r>
      <rPr>
        <sz val="11"/>
        <rFont val="ＭＳ Ｐゴシック"/>
        <family val="3"/>
        <charset val="128"/>
      </rPr>
      <t xml:space="preserve">
託児サービス提供施設の概要・経費内訳書から転記してください。
児童１人あたり　１か月上限72,600円（内税）
託児サービス委託費は月額単価（託児費用など）
その他は経費は1回払い（入園費用など）</t>
    </r>
    <rPh sb="1" eb="3">
      <t>タクジ</t>
    </rPh>
    <rPh sb="8" eb="9">
      <t>ア</t>
    </rPh>
    <rPh sb="10" eb="12">
      <t>バアイ</t>
    </rPh>
    <rPh sb="14" eb="16">
      <t>ニュウリョク</t>
    </rPh>
    <rPh sb="18" eb="20">
      <t>タクジ</t>
    </rPh>
    <rPh sb="24" eb="26">
      <t>テイキョウ</t>
    </rPh>
    <rPh sb="26" eb="28">
      <t>シセツ</t>
    </rPh>
    <rPh sb="29" eb="31">
      <t>ガイヨウ</t>
    </rPh>
    <rPh sb="32" eb="34">
      <t>ケイヒ</t>
    </rPh>
    <rPh sb="34" eb="37">
      <t>ウチワケショ</t>
    </rPh>
    <rPh sb="39" eb="41">
      <t>テンキ</t>
    </rPh>
    <rPh sb="49" eb="51">
      <t>ジドウ</t>
    </rPh>
    <rPh sb="52" eb="53">
      <t>ニン</t>
    </rPh>
    <rPh sb="59" eb="60">
      <t>ゲツ</t>
    </rPh>
    <rPh sb="70" eb="72">
      <t>ウチゼイ</t>
    </rPh>
    <rPh sb="74" eb="76">
      <t>タクジ</t>
    </rPh>
    <rPh sb="80" eb="82">
      <t>イタク</t>
    </rPh>
    <rPh sb="82" eb="83">
      <t>ヒ</t>
    </rPh>
    <rPh sb="84" eb="85">
      <t>ツキ</t>
    </rPh>
    <rPh sb="85" eb="86">
      <t>ガク</t>
    </rPh>
    <rPh sb="86" eb="88">
      <t>タンカ</t>
    </rPh>
    <rPh sb="89" eb="91">
      <t>タクジ</t>
    </rPh>
    <rPh sb="91" eb="92">
      <t>ヒ</t>
    </rPh>
    <rPh sb="92" eb="93">
      <t>ヨウ</t>
    </rPh>
    <rPh sb="99" eb="100">
      <t>タ</t>
    </rPh>
    <rPh sb="101" eb="103">
      <t>ケイヒ</t>
    </rPh>
    <rPh sb="105" eb="106">
      <t>カイ</t>
    </rPh>
    <rPh sb="106" eb="107">
      <t>ハラ</t>
    </rPh>
    <rPh sb="109" eb="111">
      <t>ニュウエン</t>
    </rPh>
    <rPh sb="111" eb="112">
      <t>ヒ</t>
    </rPh>
    <rPh sb="112" eb="113">
      <t>ヨウ</t>
    </rPh>
    <phoneticPr fontId="2"/>
  </si>
  <si>
    <t>←枠が足りない場合はこの行をコピーして挿入してください。</t>
    <rPh sb="1" eb="2">
      <t>ワク</t>
    </rPh>
    <rPh sb="3" eb="4">
      <t>タ</t>
    </rPh>
    <rPh sb="7" eb="9">
      <t>バアイ</t>
    </rPh>
    <rPh sb="12" eb="13">
      <t>ギョウ</t>
    </rPh>
    <rPh sb="19" eb="21">
      <t>ソウニュウ</t>
    </rPh>
    <phoneticPr fontId="2"/>
  </si>
  <si>
    <r>
      <t xml:space="preserve">分
</t>
    </r>
    <r>
      <rPr>
        <sz val="9"/>
        <rFont val="ＭＳ Ｐゴシック"/>
        <family val="3"/>
        <charset val="128"/>
      </rPr>
      <t>※45分～60分の間で設定してください。</t>
    </r>
    <rPh sb="0" eb="1">
      <t>フン</t>
    </rPh>
    <rPh sb="5" eb="6">
      <t>フン</t>
    </rPh>
    <rPh sb="9" eb="10">
      <t>フン</t>
    </rPh>
    <rPh sb="11" eb="12">
      <t>アイダ</t>
    </rPh>
    <rPh sb="13" eb="15">
      <t>セッテイ</t>
    </rPh>
    <phoneticPr fontId="2"/>
  </si>
  <si>
    <t>別紙「実習型訓練　受入企業台帳」も併せてご提出ください。</t>
    <rPh sb="0" eb="2">
      <t>ベッシ</t>
    </rPh>
    <rPh sb="3" eb="5">
      <t>ジッシュウ</t>
    </rPh>
    <rPh sb="5" eb="6">
      <t>ガタ</t>
    </rPh>
    <rPh sb="6" eb="8">
      <t>クンレン</t>
    </rPh>
    <rPh sb="9" eb="11">
      <t>ウケイレ</t>
    </rPh>
    <rPh sb="11" eb="13">
      <t>キギョウ</t>
    </rPh>
    <rPh sb="13" eb="15">
      <t>ダイチョウ</t>
    </rPh>
    <rPh sb="17" eb="18">
      <t>アワ</t>
    </rPh>
    <rPh sb="21" eb="23">
      <t>テイシュツ</t>
    </rPh>
    <phoneticPr fontId="2"/>
  </si>
  <si>
    <t>ID</t>
    <phoneticPr fontId="2"/>
  </si>
  <si>
    <t>離職6</t>
    <rPh sb="0" eb="2">
      <t>リショク</t>
    </rPh>
    <phoneticPr fontId="2"/>
  </si>
  <si>
    <t>デュアル</t>
    <phoneticPr fontId="2"/>
  </si>
  <si>
    <t>番号</t>
    <rPh sb="0" eb="2">
      <t>バンゴウ</t>
    </rPh>
    <phoneticPr fontId="2"/>
  </si>
  <si>
    <t>就職支援責任者</t>
    <rPh sb="0" eb="2">
      <t>シュウショク</t>
    </rPh>
    <rPh sb="2" eb="4">
      <t>シエン</t>
    </rPh>
    <rPh sb="4" eb="7">
      <t>セキニンシャ</t>
    </rPh>
    <phoneticPr fontId="2"/>
  </si>
  <si>
    <t>東京 一郎</t>
    <rPh sb="0" eb="2">
      <t>トウキョウ</t>
    </rPh>
    <rPh sb="3" eb="5">
      <t>イチロウ</t>
    </rPh>
    <phoneticPr fontId="2"/>
  </si>
  <si>
    <t>選択中の訓練コース（「４訓練の概要」シートで選択する）</t>
    <rPh sb="0" eb="2">
      <t>センタク</t>
    </rPh>
    <rPh sb="2" eb="3">
      <t>チュウ</t>
    </rPh>
    <rPh sb="4" eb="6">
      <t>クンレン</t>
    </rPh>
    <rPh sb="22" eb="24">
      <t>センタク</t>
    </rPh>
    <phoneticPr fontId="2"/>
  </si>
  <si>
    <t>大小目</t>
    <rPh sb="0" eb="1">
      <t>ダイ</t>
    </rPh>
    <rPh sb="1" eb="3">
      <t>コモク</t>
    </rPh>
    <phoneticPr fontId="2"/>
  </si>
  <si>
    <t>離職など</t>
    <rPh sb="0" eb="2">
      <t>リショク</t>
    </rPh>
    <phoneticPr fontId="2"/>
  </si>
  <si>
    <t>１　契約者及び訓練規模等</t>
    <phoneticPr fontId="2"/>
  </si>
  <si>
    <t>＊自社出版については定価表示があっても販売しない（無償提供）が、対外的に販売している実績があるものに関しては販売可能。</t>
    <rPh sb="1" eb="3">
      <t>ジシャ</t>
    </rPh>
    <rPh sb="3" eb="5">
      <t>シュッパン</t>
    </rPh>
    <rPh sb="10" eb="12">
      <t>テイカ</t>
    </rPh>
    <rPh sb="12" eb="14">
      <t>ヒョウジ</t>
    </rPh>
    <rPh sb="19" eb="21">
      <t>ハンバイ</t>
    </rPh>
    <rPh sb="25" eb="27">
      <t>ムショウ</t>
    </rPh>
    <rPh sb="27" eb="29">
      <t>テイキョウ</t>
    </rPh>
    <rPh sb="32" eb="35">
      <t>タイガイテキ</t>
    </rPh>
    <rPh sb="36" eb="38">
      <t>ハンバイ</t>
    </rPh>
    <rPh sb="42" eb="44">
      <t>ジッセキ</t>
    </rPh>
    <rPh sb="50" eb="51">
      <t>カン</t>
    </rPh>
    <rPh sb="54" eb="56">
      <t>ハンバイ</t>
    </rPh>
    <rPh sb="56" eb="58">
      <t>カノウ</t>
    </rPh>
    <phoneticPr fontId="2"/>
  </si>
  <si>
    <t>１２オンライン環境等</t>
  </si>
  <si>
    <t>「９事務担当名簿」シートの「常駐」項目の人数が反映されます。</t>
    <rPh sb="17" eb="19">
      <t>コウモク</t>
    </rPh>
    <rPh sb="20" eb="22">
      <t>ニンズウ</t>
    </rPh>
    <rPh sb="23" eb="25">
      <t>ハンエイ</t>
    </rPh>
    <phoneticPr fontId="2"/>
  </si>
  <si>
    <t>「９事務担当名簿」シートの「非常駐」項目の人数が反映されます。</t>
    <rPh sb="14" eb="15">
      <t>ヒ</t>
    </rPh>
    <rPh sb="18" eb="20">
      <t>コウモク</t>
    </rPh>
    <rPh sb="21" eb="23">
      <t>ニンズウ</t>
    </rPh>
    <rPh sb="24" eb="26">
      <t>ハンエイ</t>
    </rPh>
    <phoneticPr fontId="2"/>
  </si>
  <si>
    <t>「５講師名簿」シートの「氏名」欄に入力した数が反映されます。</t>
    <rPh sb="12" eb="14">
      <t>シメイ</t>
    </rPh>
    <rPh sb="15" eb="16">
      <t>ラン</t>
    </rPh>
    <rPh sb="17" eb="19">
      <t>ニュウリョク</t>
    </rPh>
    <rPh sb="21" eb="22">
      <t>カズ</t>
    </rPh>
    <rPh sb="23" eb="25">
      <t>ハンエイ</t>
    </rPh>
    <phoneticPr fontId="2"/>
  </si>
  <si>
    <t>「５講師名簿」シートの「常駐」項目の人数が反映されます。</t>
    <rPh sb="15" eb="17">
      <t>コウモク</t>
    </rPh>
    <rPh sb="18" eb="20">
      <t>ニンズウ</t>
    </rPh>
    <rPh sb="21" eb="23">
      <t>ハンエイ</t>
    </rPh>
    <phoneticPr fontId="2"/>
  </si>
  <si>
    <t>「５講師名簿」シートの「非常駐」項目の人数が反映されます。</t>
    <rPh sb="12" eb="13">
      <t>ヒ</t>
    </rPh>
    <rPh sb="16" eb="18">
      <t>コウモク</t>
    </rPh>
    <rPh sb="19" eb="21">
      <t>ニンズウ</t>
    </rPh>
    <rPh sb="22" eb="24">
      <t>ハンエイ</t>
    </rPh>
    <phoneticPr fontId="2"/>
  </si>
  <si>
    <t>「５講師名簿」シートの「指導員資格有」項目の人数が反映されます。</t>
    <rPh sb="12" eb="15">
      <t>シドウイン</t>
    </rPh>
    <rPh sb="15" eb="17">
      <t>シカク</t>
    </rPh>
    <rPh sb="17" eb="18">
      <t>アリ</t>
    </rPh>
    <rPh sb="19" eb="21">
      <t>コウモク</t>
    </rPh>
    <rPh sb="22" eb="24">
      <t>ニンズウ</t>
    </rPh>
    <rPh sb="25" eb="27">
      <t>ハンエイ</t>
    </rPh>
    <phoneticPr fontId="2"/>
  </si>
  <si>
    <t>「５講師名簿」シートの「要件２に該当」項目の人数が反映されます。</t>
    <rPh sb="12" eb="14">
      <t>ヨウケン</t>
    </rPh>
    <rPh sb="16" eb="18">
      <t>ガイトウ</t>
    </rPh>
    <rPh sb="19" eb="21">
      <t>コウモク</t>
    </rPh>
    <rPh sb="22" eb="24">
      <t>ニンズウ</t>
    </rPh>
    <rPh sb="25" eb="27">
      <t>ハンエイ</t>
    </rPh>
    <phoneticPr fontId="2"/>
  </si>
  <si>
    <t>「５講師名簿」シートの「その他」項目の人数が反映されます。</t>
    <rPh sb="14" eb="15">
      <t>タ</t>
    </rPh>
    <rPh sb="16" eb="18">
      <t>コウモク</t>
    </rPh>
    <rPh sb="19" eb="21">
      <t>ニンズウ</t>
    </rPh>
    <rPh sb="22" eb="24">
      <t>ハンエイ</t>
    </rPh>
    <phoneticPr fontId="2"/>
  </si>
  <si>
    <t>複数の資格がある場合は①、②、③…と番号表記にしてください。
（例）①〇〇協会、②△△省、③□□株式会社</t>
    <rPh sb="0" eb="2">
      <t>フクスウ</t>
    </rPh>
    <rPh sb="3" eb="5">
      <t>シカク</t>
    </rPh>
    <rPh sb="8" eb="10">
      <t>バアイ</t>
    </rPh>
    <rPh sb="18" eb="20">
      <t>バンゴウ</t>
    </rPh>
    <rPh sb="20" eb="22">
      <t>ヒョウキ</t>
    </rPh>
    <rPh sb="37" eb="39">
      <t>キョウカイ</t>
    </rPh>
    <rPh sb="43" eb="44">
      <t>ショウ</t>
    </rPh>
    <rPh sb="48" eb="52">
      <t>カブシキガイシャ</t>
    </rPh>
    <phoneticPr fontId="2"/>
  </si>
  <si>
    <t>複数の資格がある場合は①、②、③…と番号表記にしてください。
①1月、4月、7月、②毎月、③常時</t>
    <rPh sb="0" eb="2">
      <t>フクスウ</t>
    </rPh>
    <rPh sb="3" eb="5">
      <t>シカク</t>
    </rPh>
    <rPh sb="8" eb="10">
      <t>バアイ</t>
    </rPh>
    <rPh sb="18" eb="20">
      <t>バンゴウ</t>
    </rPh>
    <rPh sb="20" eb="22">
      <t>ヒョウキ</t>
    </rPh>
    <rPh sb="33" eb="34">
      <t>ガツ</t>
    </rPh>
    <rPh sb="36" eb="37">
      <t>ガツ</t>
    </rPh>
    <rPh sb="39" eb="40">
      <t>ガツ</t>
    </rPh>
    <rPh sb="42" eb="44">
      <t>マイツキ</t>
    </rPh>
    <rPh sb="46" eb="48">
      <t>ジョウジ</t>
    </rPh>
    <phoneticPr fontId="2"/>
  </si>
  <si>
    <t>複数の資格がある場合は①、②、③…と番号表記にしてください。
①3月、6月、9月、②申込翌月、③常時</t>
    <rPh sb="0" eb="2">
      <t>フクスウ</t>
    </rPh>
    <rPh sb="3" eb="5">
      <t>シカク</t>
    </rPh>
    <rPh sb="8" eb="10">
      <t>バアイ</t>
    </rPh>
    <rPh sb="18" eb="20">
      <t>バンゴウ</t>
    </rPh>
    <rPh sb="20" eb="22">
      <t>ヒョウキ</t>
    </rPh>
    <rPh sb="33" eb="34">
      <t>ガツ</t>
    </rPh>
    <rPh sb="36" eb="37">
      <t>ガツ</t>
    </rPh>
    <rPh sb="39" eb="40">
      <t>ガツ</t>
    </rPh>
    <rPh sb="42" eb="44">
      <t>モウシコミ</t>
    </rPh>
    <rPh sb="44" eb="46">
      <t>ヨクゲツ</t>
    </rPh>
    <rPh sb="48" eb="50">
      <t>ジョウジ</t>
    </rPh>
    <phoneticPr fontId="2"/>
  </si>
  <si>
    <t>4-3実習型訓練 受入企業一覧表</t>
    <rPh sb="3" eb="5">
      <t>ジッシュウ</t>
    </rPh>
    <rPh sb="5" eb="6">
      <t>ガタ</t>
    </rPh>
    <rPh sb="6" eb="8">
      <t>クンレン</t>
    </rPh>
    <rPh sb="9" eb="11">
      <t>ウケイレ</t>
    </rPh>
    <rPh sb="11" eb="13">
      <t>キギョウ</t>
    </rPh>
    <rPh sb="13" eb="16">
      <t>イチランヒョウ</t>
    </rPh>
    <phoneticPr fontId="2"/>
  </si>
  <si>
    <t>「4-3実習生受入企業一覧(デュアル)」シートの「受入可能定員」欄に入力した数が反映されます。</t>
    <rPh sb="25" eb="27">
      <t>ウケイレ</t>
    </rPh>
    <rPh sb="27" eb="29">
      <t>カノウ</t>
    </rPh>
    <rPh sb="29" eb="31">
      <t>テイイン</t>
    </rPh>
    <phoneticPr fontId="2"/>
  </si>
  <si>
    <t>「７就職支援の概要」シートの「氏名」欄に入力した数が反映されます。</t>
    <rPh sb="15" eb="17">
      <t>シメイ</t>
    </rPh>
    <rPh sb="18" eb="19">
      <t>ラン</t>
    </rPh>
    <rPh sb="20" eb="22">
      <t>ニュウリョク</t>
    </rPh>
    <rPh sb="24" eb="25">
      <t>カズ</t>
    </rPh>
    <rPh sb="26" eb="28">
      <t>ハンエイ</t>
    </rPh>
    <phoneticPr fontId="2"/>
  </si>
  <si>
    <t>「７就職支援の概要」シートの「キャリアコンサルタント（国家資格）」項目の人数が反映されます。</t>
    <phoneticPr fontId="2"/>
  </si>
  <si>
    <t>「７就職支援の概要」シートの「キャリアコンサルティング技能士（1級又は2級）」項目の人数が反映されます。</t>
    <phoneticPr fontId="2"/>
  </si>
  <si>
    <t>「７就職支援の概要」シートの「その他の関連資格」項目の人数が反映されます。</t>
    <phoneticPr fontId="2"/>
  </si>
  <si>
    <t>選択中の訓練コースID</t>
    <rPh sb="0" eb="2">
      <t>センタク</t>
    </rPh>
    <rPh sb="2" eb="3">
      <t>チュウ</t>
    </rPh>
    <rPh sb="4" eb="6">
      <t>クンレン</t>
    </rPh>
    <phoneticPr fontId="2"/>
  </si>
  <si>
    <t>※避のみ</t>
    <rPh sb="1" eb="2">
      <t>ヒ</t>
    </rPh>
    <phoneticPr fontId="2"/>
  </si>
  <si>
    <t>DB保存データ（縦）</t>
    <rPh sb="2" eb="4">
      <t>ホゾン</t>
    </rPh>
    <rPh sb="8" eb="9">
      <t>タテ</t>
    </rPh>
    <phoneticPr fontId="2"/>
  </si>
  <si>
    <t>背景色の説明</t>
    <rPh sb="0" eb="3">
      <t>ハイケイショク</t>
    </rPh>
    <rPh sb="4" eb="6">
      <t>セツメイ</t>
    </rPh>
    <phoneticPr fontId="2"/>
  </si>
  <si>
    <t>対象となるデータなし</t>
    <rPh sb="0" eb="2">
      <t>タイショウ</t>
    </rPh>
    <phoneticPr fontId="2"/>
  </si>
  <si>
    <t>共通の項目</t>
    <rPh sb="0" eb="2">
      <t>キョウツウ</t>
    </rPh>
    <rPh sb="3" eb="5">
      <t>コウモク</t>
    </rPh>
    <phoneticPr fontId="2"/>
  </si>
  <si>
    <t>デュアルの項目</t>
    <rPh sb="5" eb="7">
      <t>コウモク</t>
    </rPh>
    <phoneticPr fontId="2"/>
  </si>
  <si>
    <t>データ形式</t>
    <rPh sb="3" eb="5">
      <t>ケイシキ</t>
    </rPh>
    <phoneticPr fontId="2"/>
  </si>
  <si>
    <t>数値</t>
    <rPh sb="0" eb="2">
      <t>スウチ</t>
    </rPh>
    <phoneticPr fontId="2"/>
  </si>
  <si>
    <t>文字列</t>
    <rPh sb="0" eb="3">
      <t>モジレツ</t>
    </rPh>
    <phoneticPr fontId="2"/>
  </si>
  <si>
    <t>日付</t>
    <rPh sb="0" eb="2">
      <t>ヒヅケ</t>
    </rPh>
    <phoneticPr fontId="2"/>
  </si>
  <si>
    <t/>
  </si>
  <si>
    <t>※データ管理用</t>
    <rPh sb="4" eb="6">
      <t>カンリ</t>
    </rPh>
    <rPh sb="6" eb="7">
      <t>ヨウ</t>
    </rPh>
    <phoneticPr fontId="2"/>
  </si>
  <si>
    <t>選択中の訓練コースCD</t>
    <rPh sb="0" eb="2">
      <t>センタク</t>
    </rPh>
    <rPh sb="2" eb="3">
      <t>チュウ</t>
    </rPh>
    <rPh sb="4" eb="6">
      <t>クンレン</t>
    </rPh>
    <phoneticPr fontId="2"/>
  </si>
  <si>
    <t>実習型訓練：</t>
    <rPh sb="0" eb="5">
      <t>ジッシュウガタクンレン</t>
    </rPh>
    <phoneticPr fontId="2"/>
  </si>
  <si>
    <t xml:space="preserve"> </t>
    <phoneticPr fontId="2"/>
  </si>
  <si>
    <t>職場見学等推進費</t>
  </si>
  <si>
    <t>職場見学等推進費</t>
    <rPh sb="0" eb="2">
      <t>ショクバ</t>
    </rPh>
    <rPh sb="2" eb="4">
      <t>ケンガク</t>
    </rPh>
    <rPh sb="4" eb="5">
      <t>トウ</t>
    </rPh>
    <rPh sb="5" eb="7">
      <t>スイシン</t>
    </rPh>
    <rPh sb="7" eb="8">
      <t>ヒ</t>
    </rPh>
    <phoneticPr fontId="2"/>
  </si>
  <si>
    <r>
      <rPr>
        <sz val="11"/>
        <rFont val="ＭＳ Ｐゴシック"/>
        <family val="3"/>
        <charset val="128"/>
      </rPr>
      <t>円</t>
    </r>
    <r>
      <rPr>
        <sz val="6"/>
        <rFont val="ＭＳ Ｐゴシック"/>
        <family val="3"/>
        <charset val="128"/>
      </rPr>
      <t>(外税)</t>
    </r>
    <r>
      <rPr>
        <sz val="9"/>
        <rFont val="ＭＳ Ｐゴシック"/>
        <family val="3"/>
        <charset val="128"/>
      </rPr>
      <t xml:space="preserve">
</t>
    </r>
    <r>
      <rPr>
        <sz val="6"/>
        <rFont val="ＭＳ Ｐゴシック"/>
        <family val="3"/>
        <charset val="128"/>
      </rPr>
      <t>(１月１人)</t>
    </r>
    <rPh sb="0" eb="1">
      <t>エン</t>
    </rPh>
    <rPh sb="2" eb="3">
      <t>ガイ</t>
    </rPh>
    <rPh sb="3" eb="4">
      <t>ゼイ</t>
    </rPh>
    <rPh sb="8" eb="9">
      <t>ツキ</t>
    </rPh>
    <rPh sb="10" eb="11">
      <t>ニン</t>
    </rPh>
    <phoneticPr fontId="2"/>
  </si>
  <si>
    <r>
      <rPr>
        <sz val="9"/>
        <rFont val="ＭＳ Ｐゴシック"/>
        <family val="3"/>
        <charset val="128"/>
      </rPr>
      <t>円</t>
    </r>
    <r>
      <rPr>
        <sz val="6"/>
        <rFont val="ＭＳ Ｐゴシック"/>
        <family val="3"/>
        <charset val="128"/>
      </rPr>
      <t>(内税)</t>
    </r>
    <r>
      <rPr>
        <sz val="9"/>
        <rFont val="ＭＳ Ｐゴシック"/>
        <family val="3"/>
        <charset val="128"/>
      </rPr>
      <t xml:space="preserve">
</t>
    </r>
    <r>
      <rPr>
        <sz val="6"/>
        <rFont val="ＭＳ Ｐゴシック"/>
        <family val="3"/>
        <charset val="128"/>
      </rPr>
      <t>(１月１人)</t>
    </r>
    <rPh sb="0" eb="1">
      <t>エン</t>
    </rPh>
    <rPh sb="2" eb="3">
      <t>ウチ</t>
    </rPh>
    <rPh sb="3" eb="4">
      <t>ゼイ</t>
    </rPh>
    <rPh sb="8" eb="9">
      <t>ツキ</t>
    </rPh>
    <rPh sb="10" eb="11">
      <t>ニン</t>
    </rPh>
    <phoneticPr fontId="2"/>
  </si>
  <si>
    <t>対象となる職場実習の有無</t>
    <rPh sb="0" eb="2">
      <t>タイショウ</t>
    </rPh>
    <rPh sb="5" eb="7">
      <t>ショクバ</t>
    </rPh>
    <rPh sb="7" eb="9">
      <t>ジッシュウ</t>
    </rPh>
    <rPh sb="10" eb="12">
      <t>ウム</t>
    </rPh>
    <phoneticPr fontId="2"/>
  </si>
  <si>
    <t>10～30人で設定してください。
（ウクライナ避難民向け職業訓練は5～10人）</t>
    <rPh sb="5" eb="6">
      <t>ニン</t>
    </rPh>
    <rPh sb="7" eb="9">
      <t>セッテイ</t>
    </rPh>
    <rPh sb="23" eb="26">
      <t>ヒナンミン</t>
    </rPh>
    <rPh sb="26" eb="27">
      <t>ム</t>
    </rPh>
    <rPh sb="28" eb="30">
      <t>ショクギョウ</t>
    </rPh>
    <rPh sb="30" eb="32">
      <t>クンレン</t>
    </rPh>
    <rPh sb="37" eb="38">
      <t>ニン</t>
    </rPh>
    <phoneticPr fontId="2"/>
  </si>
  <si>
    <r>
      <t>円</t>
    </r>
    <r>
      <rPr>
        <sz val="6"/>
        <rFont val="ＭＳ Ｐゴシック"/>
        <family val="3"/>
        <charset val="128"/>
      </rPr>
      <t xml:space="preserve">(外税)
</t>
    </r>
    <r>
      <rPr>
        <sz val="6"/>
        <rFont val="ＭＳ Ｐゴシック"/>
        <family val="3"/>
        <charset val="128"/>
      </rPr>
      <t>(１人)</t>
    </r>
    <rPh sb="0" eb="1">
      <t>エン</t>
    </rPh>
    <rPh sb="2" eb="3">
      <t>ガイ</t>
    </rPh>
    <rPh sb="3" eb="4">
      <t>ゼイ</t>
    </rPh>
    <rPh sb="8" eb="9">
      <t>ニン</t>
    </rPh>
    <phoneticPr fontId="2"/>
  </si>
  <si>
    <t>デジタル職場実習推進費</t>
  </si>
  <si>
    <t>デジタル職場実習推進費</t>
    <rPh sb="4" eb="6">
      <t>ショクバ</t>
    </rPh>
    <rPh sb="6" eb="8">
      <t>ジッシュウ</t>
    </rPh>
    <rPh sb="8" eb="10">
      <t>スイシン</t>
    </rPh>
    <rPh sb="10" eb="11">
      <t>ヒ</t>
    </rPh>
    <phoneticPr fontId="2"/>
  </si>
  <si>
    <t>職場見学等推進費（２か月以上の介護・障害福祉分野系科目のみ）</t>
    <rPh sb="0" eb="2">
      <t>ショクバ</t>
    </rPh>
    <rPh sb="2" eb="4">
      <t>ケンガク</t>
    </rPh>
    <rPh sb="4" eb="5">
      <t>トウ</t>
    </rPh>
    <rPh sb="5" eb="7">
      <t>スイシン</t>
    </rPh>
    <rPh sb="7" eb="8">
      <t>ヒ</t>
    </rPh>
    <rPh sb="11" eb="12">
      <t>ゲツ</t>
    </rPh>
    <rPh sb="12" eb="14">
      <t>イジョウ</t>
    </rPh>
    <rPh sb="15" eb="17">
      <t>カイゴ</t>
    </rPh>
    <rPh sb="18" eb="20">
      <t>ショウガイ</t>
    </rPh>
    <rPh sb="20" eb="22">
      <t>フクシ</t>
    </rPh>
    <rPh sb="22" eb="24">
      <t>ブンヤ</t>
    </rPh>
    <rPh sb="24" eb="25">
      <t>ケイ</t>
    </rPh>
    <rPh sb="25" eb="27">
      <t>カモク</t>
    </rPh>
    <phoneticPr fontId="2"/>
  </si>
  <si>
    <t>その他の費用(内税)
（児童1人当たり）</t>
    <rPh sb="2" eb="3">
      <t>タ</t>
    </rPh>
    <rPh sb="4" eb="6">
      <t>ヒヨウ</t>
    </rPh>
    <rPh sb="7" eb="9">
      <t>ウチゼイ</t>
    </rPh>
    <rPh sb="12" eb="14">
      <t>ジドウ</t>
    </rPh>
    <rPh sb="15" eb="16">
      <t>ニン</t>
    </rPh>
    <rPh sb="16" eb="17">
      <t>ア</t>
    </rPh>
    <phoneticPr fontId="2"/>
  </si>
  <si>
    <r>
      <rPr>
        <b/>
        <sz val="11"/>
        <rFont val="ＭＳ Ｐゴシック"/>
        <family val="3"/>
        <charset val="128"/>
      </rPr>
      <t>※託児サービスが有の場合のみ入力してください。</t>
    </r>
    <r>
      <rPr>
        <sz val="11"/>
        <rFont val="ＭＳ Ｐゴシック"/>
        <family val="3"/>
        <charset val="128"/>
      </rPr>
      <t xml:space="preserve">
託児サービス提供施設の概要・経費内訳書の単価合計を転記してください。
児童１人あたり　１か月上限72,600円（内税）
託児サービス委託費は月額単価（託児費用など）
その他の費用は1回払い（入園費用など）</t>
    </r>
    <rPh sb="1" eb="3">
      <t>タクジ</t>
    </rPh>
    <rPh sb="8" eb="9">
      <t>ア</t>
    </rPh>
    <rPh sb="10" eb="12">
      <t>バアイ</t>
    </rPh>
    <rPh sb="14" eb="16">
      <t>ニュウリョク</t>
    </rPh>
    <rPh sb="24" eb="26">
      <t>タクジ</t>
    </rPh>
    <rPh sb="30" eb="32">
      <t>テイキョウ</t>
    </rPh>
    <rPh sb="32" eb="34">
      <t>シセツ</t>
    </rPh>
    <rPh sb="35" eb="37">
      <t>ガイヨウ</t>
    </rPh>
    <rPh sb="38" eb="40">
      <t>ケイヒ</t>
    </rPh>
    <rPh sb="40" eb="43">
      <t>ウチワケショ</t>
    </rPh>
    <rPh sb="44" eb="46">
      <t>タンカ</t>
    </rPh>
    <rPh sb="46" eb="48">
      <t>ゴウケイ</t>
    </rPh>
    <rPh sb="49" eb="51">
      <t>テンキ</t>
    </rPh>
    <rPh sb="59" eb="61">
      <t>ジドウ</t>
    </rPh>
    <rPh sb="62" eb="63">
      <t>ニン</t>
    </rPh>
    <rPh sb="69" eb="70">
      <t>ゲツ</t>
    </rPh>
    <rPh sb="80" eb="82">
      <t>ウチゼイ</t>
    </rPh>
    <rPh sb="84" eb="86">
      <t>タクジ</t>
    </rPh>
    <rPh sb="90" eb="92">
      <t>イタク</t>
    </rPh>
    <rPh sb="92" eb="93">
      <t>ヒ</t>
    </rPh>
    <rPh sb="94" eb="95">
      <t>ツキ</t>
    </rPh>
    <rPh sb="95" eb="96">
      <t>ガク</t>
    </rPh>
    <rPh sb="96" eb="98">
      <t>タンカ</t>
    </rPh>
    <rPh sb="99" eb="101">
      <t>タクジ</t>
    </rPh>
    <rPh sb="101" eb="102">
      <t>ヒ</t>
    </rPh>
    <rPh sb="102" eb="103">
      <t>ヨウ</t>
    </rPh>
    <rPh sb="109" eb="110">
      <t>タ</t>
    </rPh>
    <rPh sb="111" eb="113">
      <t>ヒヨウ</t>
    </rPh>
    <rPh sb="115" eb="116">
      <t>カイ</t>
    </rPh>
    <rPh sb="116" eb="117">
      <t>ハラ</t>
    </rPh>
    <rPh sb="119" eb="121">
      <t>ニュウエン</t>
    </rPh>
    <rPh sb="121" eb="122">
      <t>ヒ</t>
    </rPh>
    <rPh sb="122" eb="123">
      <t>ヨウ</t>
    </rPh>
    <phoneticPr fontId="2"/>
  </si>
  <si>
    <r>
      <t>円</t>
    </r>
    <r>
      <rPr>
        <sz val="6"/>
        <rFont val="ＭＳ Ｐゴシック"/>
        <family val="3"/>
        <charset val="128"/>
      </rPr>
      <t>(内税)</t>
    </r>
    <r>
      <rPr>
        <sz val="9"/>
        <rFont val="ＭＳ Ｐゴシック"/>
        <family val="3"/>
        <charset val="128"/>
      </rPr>
      <t xml:space="preserve">
</t>
    </r>
    <r>
      <rPr>
        <sz val="6"/>
        <rFont val="ＭＳ Ｐゴシック"/>
        <family val="3"/>
        <charset val="128"/>
      </rPr>
      <t>(１人)</t>
    </r>
    <rPh sb="0" eb="1">
      <t>エン</t>
    </rPh>
    <rPh sb="2" eb="3">
      <t>ウチ</t>
    </rPh>
    <rPh sb="3" eb="4">
      <t>ゼイ</t>
    </rPh>
    <rPh sb="8" eb="9">
      <t>ニン</t>
    </rPh>
    <phoneticPr fontId="2"/>
  </si>
  <si>
    <t>有の場合は「託児サービス提供施設の概要・経費内訳書」ほか関係書類一式をご用意ください。ウクライナ避難民向け職業訓練は託児サービスの設定はありません。</t>
    <rPh sb="0" eb="1">
      <t>アリ</t>
    </rPh>
    <rPh sb="2" eb="4">
      <t>バアイ</t>
    </rPh>
    <rPh sb="6" eb="8">
      <t>タクジ</t>
    </rPh>
    <rPh sb="12" eb="14">
      <t>テイキョウ</t>
    </rPh>
    <rPh sb="14" eb="16">
      <t>シセツ</t>
    </rPh>
    <rPh sb="17" eb="19">
      <t>ガイヨウ</t>
    </rPh>
    <rPh sb="20" eb="22">
      <t>ケイヒ</t>
    </rPh>
    <rPh sb="22" eb="25">
      <t>ウチワケショ</t>
    </rPh>
    <rPh sb="28" eb="30">
      <t>カンケイ</t>
    </rPh>
    <rPh sb="30" eb="32">
      <t>ショルイ</t>
    </rPh>
    <rPh sb="32" eb="34">
      <t>イッシキ</t>
    </rPh>
    <rPh sb="36" eb="38">
      <t>ヨウイ</t>
    </rPh>
    <phoneticPr fontId="2"/>
  </si>
  <si>
    <t>推進費の対象となる職場見学の有無</t>
    <rPh sb="0" eb="2">
      <t>スイシン</t>
    </rPh>
    <rPh sb="2" eb="3">
      <t>ヒ</t>
    </rPh>
    <rPh sb="4" eb="6">
      <t>タイショウ</t>
    </rPh>
    <rPh sb="9" eb="11">
      <t>ショクバ</t>
    </rPh>
    <rPh sb="11" eb="13">
      <t>ケンガク</t>
    </rPh>
    <rPh sb="14" eb="16">
      <t>ウム</t>
    </rPh>
    <phoneticPr fontId="2"/>
  </si>
  <si>
    <t>推進費の対象となる職場実習の有無</t>
    <rPh sb="0" eb="2">
      <t>スイシン</t>
    </rPh>
    <rPh sb="2" eb="3">
      <t>ヒ</t>
    </rPh>
    <rPh sb="4" eb="6">
      <t>タイショウ</t>
    </rPh>
    <rPh sb="9" eb="11">
      <t>ショクバ</t>
    </rPh>
    <rPh sb="11" eb="13">
      <t>ジッシュウ</t>
    </rPh>
    <rPh sb="14" eb="16">
      <t>ウム</t>
    </rPh>
    <phoneticPr fontId="2"/>
  </si>
  <si>
    <t>評価手数料(外税)
（1人当たり）</t>
    <rPh sb="0" eb="2">
      <t>ヒョウカ</t>
    </rPh>
    <rPh sb="2" eb="5">
      <t>テスウリョウ</t>
    </rPh>
    <rPh sb="6" eb="7">
      <t>ガイ</t>
    </rPh>
    <rPh sb="7" eb="8">
      <t>ゼイ</t>
    </rPh>
    <rPh sb="12" eb="13">
      <t>ニン</t>
    </rPh>
    <rPh sb="13" eb="14">
      <t>ア</t>
    </rPh>
    <phoneticPr fontId="2"/>
  </si>
  <si>
    <t>１人あたり　上限4,880円（外税）</t>
    <phoneticPr fontId="2"/>
  </si>
  <si>
    <t>対象となる職場見学等の有無</t>
    <rPh sb="0" eb="2">
      <t>タイショウ</t>
    </rPh>
    <rPh sb="5" eb="7">
      <t>ショクバ</t>
    </rPh>
    <rPh sb="7" eb="9">
      <t>ケンガク</t>
    </rPh>
    <rPh sb="9" eb="10">
      <t>トウ</t>
    </rPh>
    <rPh sb="11" eb="13">
      <t>ウム</t>
    </rPh>
    <phoneticPr fontId="2"/>
  </si>
  <si>
    <t>評価手数料(外税)</t>
    <phoneticPr fontId="2"/>
  </si>
  <si>
    <t>訓練コース</t>
    <rPh sb="0" eb="2">
      <t>クンレン</t>
    </rPh>
    <phoneticPr fontId="2"/>
  </si>
  <si>
    <t>受託決定後記載シート</t>
    <rPh sb="0" eb="2">
      <t>ジュタク</t>
    </rPh>
    <rPh sb="2" eb="4">
      <t>ケッテイ</t>
    </rPh>
    <rPh sb="4" eb="5">
      <t>ゴ</t>
    </rPh>
    <rPh sb="5" eb="7">
      <t>キサイ</t>
    </rPh>
    <phoneticPr fontId="2"/>
  </si>
  <si>
    <t>受託内容（訓練を受託したら入力してください）</t>
    <rPh sb="0" eb="2">
      <t>ジュタク</t>
    </rPh>
    <rPh sb="2" eb="4">
      <t>ナイヨウ</t>
    </rPh>
    <rPh sb="5" eb="7">
      <t>クンレン</t>
    </rPh>
    <rPh sb="8" eb="10">
      <t>ジュタク</t>
    </rPh>
    <rPh sb="13" eb="15">
      <t>ニュウリョク</t>
    </rPh>
    <phoneticPr fontId="2"/>
  </si>
  <si>
    <t>科目no</t>
    <rPh sb="0" eb="2">
      <t>カモク</t>
    </rPh>
    <phoneticPr fontId="2"/>
  </si>
  <si>
    <t>入校月</t>
    <rPh sb="0" eb="2">
      <t>ニュウコウ</t>
    </rPh>
    <rPh sb="2" eb="3">
      <t>ツキ</t>
    </rPh>
    <phoneticPr fontId="2"/>
  </si>
  <si>
    <t>科目番号</t>
    <rPh sb="0" eb="2">
      <t>カモク</t>
    </rPh>
    <rPh sb="2" eb="4">
      <t>バンゴウ</t>
    </rPh>
    <phoneticPr fontId="2"/>
  </si>
  <si>
    <t>提案年度</t>
    <rPh sb="0" eb="2">
      <t>テイアン</t>
    </rPh>
    <rPh sb="2" eb="4">
      <t>ネンド</t>
    </rPh>
    <phoneticPr fontId="2"/>
  </si>
  <si>
    <t>契約者名</t>
    <rPh sb="0" eb="3">
      <t>ケイヤクシャ</t>
    </rPh>
    <phoneticPr fontId="2"/>
  </si>
  <si>
    <t>代表者職</t>
    <rPh sb="0" eb="3">
      <t>ダイヒョウシャ</t>
    </rPh>
    <rPh sb="3" eb="4">
      <t>ショク</t>
    </rPh>
    <phoneticPr fontId="2"/>
  </si>
  <si>
    <t>代表者氏名</t>
    <rPh sb="0" eb="3">
      <t>ダイヒョウシャ</t>
    </rPh>
    <rPh sb="3" eb="5">
      <t>シメイ</t>
    </rPh>
    <phoneticPr fontId="2"/>
  </si>
  <si>
    <t>契約者所在地</t>
    <rPh sb="0" eb="3">
      <t>ケイヤクシャ</t>
    </rPh>
    <rPh sb="3" eb="6">
      <t>ショザイチ</t>
    </rPh>
    <phoneticPr fontId="2"/>
  </si>
  <si>
    <t>学校の属性</t>
    <rPh sb="0" eb="2">
      <t>ガッコウ</t>
    </rPh>
    <phoneticPr fontId="2"/>
  </si>
  <si>
    <t>加盟上部団体名</t>
    <rPh sb="0" eb="2">
      <t>カメイ</t>
    </rPh>
    <rPh sb="2" eb="4">
      <t>ジョウブ</t>
    </rPh>
    <rPh sb="4" eb="6">
      <t>ダンタイ</t>
    </rPh>
    <rPh sb="6" eb="7">
      <t>メイ</t>
    </rPh>
    <phoneticPr fontId="2"/>
  </si>
  <si>
    <t>介護事業者番号</t>
    <rPh sb="0" eb="2">
      <t>カイゴ</t>
    </rPh>
    <rPh sb="2" eb="4">
      <t>ジギョウ</t>
    </rPh>
    <rPh sb="4" eb="5">
      <t>シャ</t>
    </rPh>
    <rPh sb="5" eb="7">
      <t>バンゴウ</t>
    </rPh>
    <phoneticPr fontId="2"/>
  </si>
  <si>
    <t>代理人有無</t>
    <rPh sb="0" eb="3">
      <t>ダイリニン</t>
    </rPh>
    <rPh sb="3" eb="5">
      <t>ウム</t>
    </rPh>
    <phoneticPr fontId="2"/>
  </si>
  <si>
    <t>代理人組織名</t>
    <rPh sb="0" eb="3">
      <t>ダイリニン</t>
    </rPh>
    <rPh sb="3" eb="5">
      <t>ソシキ</t>
    </rPh>
    <rPh sb="5" eb="6">
      <t>メイ</t>
    </rPh>
    <phoneticPr fontId="2"/>
  </si>
  <si>
    <t>代理人郵便番号</t>
    <rPh sb="3" eb="7">
      <t>ユウビンバンゴウ</t>
    </rPh>
    <phoneticPr fontId="2"/>
  </si>
  <si>
    <t>代理人所在地</t>
    <rPh sb="0" eb="3">
      <t>ダイリニン</t>
    </rPh>
    <rPh sb="3" eb="6">
      <t>ショザイチ</t>
    </rPh>
    <phoneticPr fontId="2"/>
  </si>
  <si>
    <t>代理人電話番号</t>
    <rPh sb="0" eb="3">
      <t>ダイリニン</t>
    </rPh>
    <rPh sb="3" eb="5">
      <t>デンワ</t>
    </rPh>
    <rPh sb="5" eb="7">
      <t>バンゴウ</t>
    </rPh>
    <phoneticPr fontId="2"/>
  </si>
  <si>
    <t>責任者職名</t>
    <rPh sb="0" eb="3">
      <t>セキニンシャ</t>
    </rPh>
    <rPh sb="3" eb="5">
      <t>ショクメイ</t>
    </rPh>
    <phoneticPr fontId="2"/>
  </si>
  <si>
    <t>責任者氏名</t>
    <rPh sb="0" eb="3">
      <t>セキニンシャ</t>
    </rPh>
    <rPh sb="3" eb="5">
      <t>シメイ</t>
    </rPh>
    <phoneticPr fontId="2"/>
  </si>
  <si>
    <t>担当氏名</t>
    <rPh sb="0" eb="2">
      <t>タントウ</t>
    </rPh>
    <rPh sb="2" eb="4">
      <t>シメイ</t>
    </rPh>
    <phoneticPr fontId="2"/>
  </si>
  <si>
    <t>担当電話</t>
    <rPh sb="0" eb="2">
      <t>タントウ</t>
    </rPh>
    <rPh sb="2" eb="4">
      <t>デンワ</t>
    </rPh>
    <phoneticPr fontId="2"/>
  </si>
  <si>
    <t>担当電話FAX</t>
    <phoneticPr fontId="2"/>
  </si>
  <si>
    <t>担当メール</t>
    <phoneticPr fontId="2"/>
  </si>
  <si>
    <t>契約者郵便</t>
    <rPh sb="0" eb="3">
      <t>ケイヤクシャ</t>
    </rPh>
    <rPh sb="3" eb="5">
      <t>ユウビン</t>
    </rPh>
    <phoneticPr fontId="2"/>
  </si>
  <si>
    <t>契約者電話</t>
    <rPh sb="0" eb="3">
      <t>ケイヤクシャ</t>
    </rPh>
    <rPh sb="3" eb="5">
      <t>デンワ</t>
    </rPh>
    <phoneticPr fontId="2"/>
  </si>
  <si>
    <t>契約所属氏名</t>
    <rPh sb="0" eb="2">
      <t>ケイヤク</t>
    </rPh>
    <rPh sb="2" eb="4">
      <t>ショゾク</t>
    </rPh>
    <rPh sb="4" eb="6">
      <t>シメイ</t>
    </rPh>
    <phoneticPr fontId="2"/>
  </si>
  <si>
    <t>契約電話</t>
    <rPh sb="0" eb="2">
      <t>ケイヤク</t>
    </rPh>
    <rPh sb="2" eb="4">
      <t>デンワ</t>
    </rPh>
    <phoneticPr fontId="2"/>
  </si>
  <si>
    <t>契約所在地</t>
    <rPh sb="0" eb="2">
      <t>ケイヤク</t>
    </rPh>
    <rPh sb="2" eb="5">
      <t>ショザイチ</t>
    </rPh>
    <phoneticPr fontId="2"/>
  </si>
  <si>
    <t>事務常駐</t>
    <rPh sb="0" eb="2">
      <t>ジム</t>
    </rPh>
    <rPh sb="2" eb="4">
      <t>ジョウチュウ</t>
    </rPh>
    <phoneticPr fontId="2"/>
  </si>
  <si>
    <t>事務非常駐</t>
    <rPh sb="0" eb="2">
      <t>ジム</t>
    </rPh>
    <rPh sb="2" eb="3">
      <t>ヒ</t>
    </rPh>
    <rPh sb="3" eb="5">
      <t>ジョウチュウ</t>
    </rPh>
    <phoneticPr fontId="2"/>
  </si>
  <si>
    <t>事務連絡体制</t>
    <rPh sb="0" eb="2">
      <t>ジム</t>
    </rPh>
    <rPh sb="2" eb="4">
      <t>レンラク</t>
    </rPh>
    <rPh sb="4" eb="6">
      <t>タイセイ</t>
    </rPh>
    <phoneticPr fontId="2"/>
  </si>
  <si>
    <t>個人情報管理規定</t>
    <rPh sb="0" eb="2">
      <t>コジン</t>
    </rPh>
    <rPh sb="2" eb="4">
      <t>ジョウホウ</t>
    </rPh>
    <rPh sb="4" eb="6">
      <t>カンリ</t>
    </rPh>
    <rPh sb="6" eb="8">
      <t>キテイ</t>
    </rPh>
    <phoneticPr fontId="2"/>
  </si>
  <si>
    <t>個人情報名称</t>
    <rPh sb="0" eb="2">
      <t>コジン</t>
    </rPh>
    <rPh sb="2" eb="4">
      <t>ジョウホウ</t>
    </rPh>
    <rPh sb="4" eb="6">
      <t>メイショウ</t>
    </rPh>
    <phoneticPr fontId="2"/>
  </si>
  <si>
    <t>個人情報認証</t>
    <rPh sb="0" eb="2">
      <t>コジン</t>
    </rPh>
    <rPh sb="2" eb="4">
      <t>ジョウホウ</t>
    </rPh>
    <rPh sb="4" eb="6">
      <t>ニンショウ</t>
    </rPh>
    <phoneticPr fontId="2"/>
  </si>
  <si>
    <t>個人情報管理体制</t>
    <rPh sb="0" eb="2">
      <t>コジン</t>
    </rPh>
    <rPh sb="2" eb="4">
      <t>ジョウホウ</t>
    </rPh>
    <rPh sb="4" eb="6">
      <t>カンリ</t>
    </rPh>
    <rPh sb="6" eb="8">
      <t>タイセイ</t>
    </rPh>
    <phoneticPr fontId="2"/>
  </si>
  <si>
    <t>サービスガイドライン研修受講</t>
    <rPh sb="10" eb="12">
      <t>ケンシュウ</t>
    </rPh>
    <rPh sb="12" eb="14">
      <t>ジュコウ</t>
    </rPh>
    <phoneticPr fontId="2"/>
  </si>
  <si>
    <t>サービスガイドライン有効期限</t>
    <rPh sb="10" eb="12">
      <t>ユウコウ</t>
    </rPh>
    <rPh sb="12" eb="14">
      <t>キゲン</t>
    </rPh>
    <phoneticPr fontId="2"/>
  </si>
  <si>
    <t>委託訓練教育実績</t>
    <rPh sb="0" eb="2">
      <t>イタク</t>
    </rPh>
    <rPh sb="2" eb="4">
      <t>クンレン</t>
    </rPh>
    <rPh sb="4" eb="6">
      <t>キョウイク</t>
    </rPh>
    <rPh sb="6" eb="8">
      <t>ジッセキ</t>
    </rPh>
    <phoneticPr fontId="2"/>
  </si>
  <si>
    <t>実施施設名</t>
    <rPh sb="0" eb="2">
      <t>ジッシ</t>
    </rPh>
    <rPh sb="2" eb="4">
      <t>シセツ</t>
    </rPh>
    <rPh sb="4" eb="5">
      <t>メイ</t>
    </rPh>
    <phoneticPr fontId="2"/>
  </si>
  <si>
    <t>実施施設所在地</t>
    <rPh sb="0" eb="2">
      <t>ジッシ</t>
    </rPh>
    <rPh sb="2" eb="4">
      <t>シセツ</t>
    </rPh>
    <rPh sb="4" eb="7">
      <t>ショザイチ</t>
    </rPh>
    <phoneticPr fontId="2"/>
  </si>
  <si>
    <t>実施施設電話</t>
    <rPh sb="4" eb="6">
      <t>デンワ</t>
    </rPh>
    <phoneticPr fontId="2"/>
  </si>
  <si>
    <t>実施施設最寄駅</t>
    <rPh sb="0" eb="2">
      <t>ジッシ</t>
    </rPh>
    <rPh sb="2" eb="4">
      <t>シセツ</t>
    </rPh>
    <rPh sb="4" eb="7">
      <t>モヨリエキ</t>
    </rPh>
    <phoneticPr fontId="2"/>
  </si>
  <si>
    <t>実施施設距離</t>
    <rPh sb="0" eb="2">
      <t>ジッシ</t>
    </rPh>
    <rPh sb="2" eb="4">
      <t>シセツ</t>
    </rPh>
    <rPh sb="4" eb="6">
      <t>キョリ</t>
    </rPh>
    <phoneticPr fontId="2"/>
  </si>
  <si>
    <t>実施施設所要時間</t>
    <rPh sb="0" eb="2">
      <t>ジッシ</t>
    </rPh>
    <rPh sb="2" eb="4">
      <t>シセツ</t>
    </rPh>
    <rPh sb="4" eb="6">
      <t>ショヨウ</t>
    </rPh>
    <rPh sb="6" eb="8">
      <t>ジカン</t>
    </rPh>
    <phoneticPr fontId="2"/>
  </si>
  <si>
    <t>休憩室</t>
    <rPh sb="0" eb="3">
      <t>キュウケイシツ</t>
    </rPh>
    <phoneticPr fontId="2"/>
  </si>
  <si>
    <t>喫煙室状況</t>
    <rPh sb="0" eb="3">
      <t>キツエンシツ</t>
    </rPh>
    <rPh sb="3" eb="5">
      <t>ジョウキョウ</t>
    </rPh>
    <phoneticPr fontId="2"/>
  </si>
  <si>
    <t>喫煙室有無</t>
    <rPh sb="0" eb="3">
      <t>キツエンシツ</t>
    </rPh>
    <rPh sb="3" eb="5">
      <t>ウム</t>
    </rPh>
    <phoneticPr fontId="2"/>
  </si>
  <si>
    <t>トイレ女性</t>
    <rPh sb="3" eb="5">
      <t>ジョセイ</t>
    </rPh>
    <phoneticPr fontId="2"/>
  </si>
  <si>
    <t>トイレ誰でも</t>
    <rPh sb="3" eb="4">
      <t>ダレ</t>
    </rPh>
    <phoneticPr fontId="2"/>
  </si>
  <si>
    <t>トイレ男性</t>
    <rPh sb="3" eb="5">
      <t>ダンセイ</t>
    </rPh>
    <phoneticPr fontId="2"/>
  </si>
  <si>
    <t>使用教室数</t>
    <rPh sb="0" eb="2">
      <t>シヨウ</t>
    </rPh>
    <rPh sb="2" eb="4">
      <t>キョウシツ</t>
    </rPh>
    <rPh sb="4" eb="5">
      <t>スウ</t>
    </rPh>
    <phoneticPr fontId="2"/>
  </si>
  <si>
    <t>メイン教室番号</t>
    <rPh sb="3" eb="5">
      <t>キョウシツ</t>
    </rPh>
    <rPh sb="5" eb="7">
      <t>バンゴウ</t>
    </rPh>
    <phoneticPr fontId="2"/>
  </si>
  <si>
    <t>メイン使用床面積</t>
    <rPh sb="3" eb="5">
      <t>シヨウ</t>
    </rPh>
    <rPh sb="5" eb="8">
      <t>ユカメンセキ</t>
    </rPh>
    <phoneticPr fontId="2"/>
  </si>
  <si>
    <t>メイン1人床面積</t>
    <rPh sb="4" eb="5">
      <t>ニン</t>
    </rPh>
    <rPh sb="5" eb="8">
      <t>ユカメンセキ</t>
    </rPh>
    <phoneticPr fontId="2"/>
  </si>
  <si>
    <t>メイン机</t>
    <rPh sb="3" eb="4">
      <t>ツクエ</t>
    </rPh>
    <phoneticPr fontId="2"/>
  </si>
  <si>
    <t>メイン椅子</t>
    <rPh sb="3" eb="5">
      <t>イス</t>
    </rPh>
    <phoneticPr fontId="2"/>
  </si>
  <si>
    <t>メインPC</t>
    <phoneticPr fontId="2"/>
  </si>
  <si>
    <t>メインPC種類</t>
    <rPh sb="5" eb="7">
      <t>シュルイ</t>
    </rPh>
    <phoneticPr fontId="2"/>
  </si>
  <si>
    <t>メインPCOS</t>
    <phoneticPr fontId="2"/>
  </si>
  <si>
    <t>メインPCCPU</t>
    <phoneticPr fontId="2"/>
  </si>
  <si>
    <t>メインPCメモリ</t>
    <phoneticPr fontId="2"/>
  </si>
  <si>
    <t>ホワイトボード</t>
    <phoneticPr fontId="2"/>
  </si>
  <si>
    <t>プロジェクタ</t>
    <phoneticPr fontId="2"/>
  </si>
  <si>
    <t>モニタ</t>
    <phoneticPr fontId="2"/>
  </si>
  <si>
    <t>サブ２教室番号</t>
    <rPh sb="3" eb="5">
      <t>キョウシツ</t>
    </rPh>
    <rPh sb="5" eb="7">
      <t>バンゴウ</t>
    </rPh>
    <phoneticPr fontId="2"/>
  </si>
  <si>
    <t>サブ２使用床面積</t>
    <rPh sb="3" eb="5">
      <t>シヨウ</t>
    </rPh>
    <rPh sb="5" eb="8">
      <t>ユカメンセキ</t>
    </rPh>
    <phoneticPr fontId="2"/>
  </si>
  <si>
    <t>サブ２1人床面積</t>
    <rPh sb="4" eb="5">
      <t>ニン</t>
    </rPh>
    <rPh sb="5" eb="8">
      <t>ユカメンセキ</t>
    </rPh>
    <phoneticPr fontId="2"/>
  </si>
  <si>
    <t>サブ２机</t>
    <rPh sb="3" eb="4">
      <t>ツクエ</t>
    </rPh>
    <phoneticPr fontId="2"/>
  </si>
  <si>
    <t>サブ２椅子</t>
    <rPh sb="3" eb="5">
      <t>イス</t>
    </rPh>
    <phoneticPr fontId="2"/>
  </si>
  <si>
    <t>サブ３教室番号</t>
    <rPh sb="3" eb="5">
      <t>キョウシツ</t>
    </rPh>
    <rPh sb="5" eb="7">
      <t>バンゴウ</t>
    </rPh>
    <phoneticPr fontId="2"/>
  </si>
  <si>
    <t>サブ３使用床面積</t>
    <rPh sb="3" eb="5">
      <t>シヨウ</t>
    </rPh>
    <rPh sb="5" eb="8">
      <t>ユカメンセキ</t>
    </rPh>
    <phoneticPr fontId="2"/>
  </si>
  <si>
    <t>サブ３1人床面積</t>
    <rPh sb="4" eb="5">
      <t>ニン</t>
    </rPh>
    <rPh sb="5" eb="8">
      <t>ユカメンセキ</t>
    </rPh>
    <phoneticPr fontId="2"/>
  </si>
  <si>
    <t>サブ３机</t>
    <rPh sb="3" eb="4">
      <t>ツクエ</t>
    </rPh>
    <phoneticPr fontId="2"/>
  </si>
  <si>
    <t>サブ３椅子</t>
    <rPh sb="3" eb="5">
      <t>イス</t>
    </rPh>
    <phoneticPr fontId="2"/>
  </si>
  <si>
    <t>サブ４教室番号</t>
    <rPh sb="3" eb="5">
      <t>キョウシツ</t>
    </rPh>
    <rPh sb="5" eb="7">
      <t>バンゴウ</t>
    </rPh>
    <phoneticPr fontId="2"/>
  </si>
  <si>
    <t>サブ４使用床面積</t>
    <rPh sb="3" eb="5">
      <t>シヨウ</t>
    </rPh>
    <rPh sb="5" eb="8">
      <t>ユカメンセキ</t>
    </rPh>
    <phoneticPr fontId="2"/>
  </si>
  <si>
    <t>サブ４1人床面積</t>
    <rPh sb="4" eb="5">
      <t>ニン</t>
    </rPh>
    <rPh sb="5" eb="8">
      <t>ユカメンセキ</t>
    </rPh>
    <phoneticPr fontId="2"/>
  </si>
  <si>
    <t>サブ４机</t>
    <rPh sb="3" eb="4">
      <t>ツクエ</t>
    </rPh>
    <phoneticPr fontId="2"/>
  </si>
  <si>
    <t>サブ４椅子</t>
    <rPh sb="3" eb="5">
      <t>イス</t>
    </rPh>
    <phoneticPr fontId="2"/>
  </si>
  <si>
    <t>サブPC</t>
    <phoneticPr fontId="2"/>
  </si>
  <si>
    <t>サブPC種類</t>
    <rPh sb="4" eb="6">
      <t>シュルイ</t>
    </rPh>
    <phoneticPr fontId="2"/>
  </si>
  <si>
    <t>サブPCOS</t>
    <phoneticPr fontId="2"/>
  </si>
  <si>
    <t>サブPCCPU</t>
    <phoneticPr fontId="2"/>
  </si>
  <si>
    <t>サブPCメモリ</t>
    <phoneticPr fontId="2"/>
  </si>
  <si>
    <t>実施施設郵便番号</t>
    <rPh sb="0" eb="2">
      <t>ジッシ</t>
    </rPh>
    <rPh sb="2" eb="4">
      <t>シセツ</t>
    </rPh>
    <rPh sb="4" eb="8">
      <t>ユウビンバンゴウ</t>
    </rPh>
    <phoneticPr fontId="2"/>
  </si>
  <si>
    <t>訓練コース名</t>
    <rPh sb="0" eb="2">
      <t>クンレン</t>
    </rPh>
    <rPh sb="5" eb="6">
      <t>メイ</t>
    </rPh>
    <phoneticPr fontId="2"/>
  </si>
  <si>
    <t>分野CD</t>
    <rPh sb="0" eb="2">
      <t>ブンヤ</t>
    </rPh>
    <phoneticPr fontId="2"/>
  </si>
  <si>
    <t>コース名</t>
    <rPh sb="3" eb="4">
      <t>メイ</t>
    </rPh>
    <phoneticPr fontId="2"/>
  </si>
  <si>
    <t>系統名</t>
    <rPh sb="0" eb="2">
      <t>ケイトウ</t>
    </rPh>
    <rPh sb="2" eb="3">
      <t>メイ</t>
    </rPh>
    <phoneticPr fontId="2"/>
  </si>
  <si>
    <t>分野名</t>
    <rPh sb="0" eb="2">
      <t>ブンヤ</t>
    </rPh>
    <rPh sb="2" eb="3">
      <t>メイ</t>
    </rPh>
    <phoneticPr fontId="2"/>
  </si>
  <si>
    <t>託児サービス有無</t>
    <rPh sb="0" eb="2">
      <t>タクジ</t>
    </rPh>
    <rPh sb="6" eb="8">
      <t>ウム</t>
    </rPh>
    <phoneticPr fontId="2"/>
  </si>
  <si>
    <t>職場見学有無</t>
    <rPh sb="0" eb="2">
      <t>ショクバ</t>
    </rPh>
    <rPh sb="2" eb="4">
      <t>ケンガク</t>
    </rPh>
    <rPh sb="4" eb="6">
      <t>ウム</t>
    </rPh>
    <phoneticPr fontId="2"/>
  </si>
  <si>
    <t>職場実習有無</t>
    <rPh sb="0" eb="2">
      <t>ショクバ</t>
    </rPh>
    <rPh sb="2" eb="4">
      <t>ジッシュウ</t>
    </rPh>
    <rPh sb="4" eb="6">
      <t>ウム</t>
    </rPh>
    <phoneticPr fontId="2"/>
  </si>
  <si>
    <t>訓練科名</t>
    <rPh sb="0" eb="2">
      <t>クンレン</t>
    </rPh>
    <rPh sb="2" eb="4">
      <t>カメイ</t>
    </rPh>
    <phoneticPr fontId="2"/>
  </si>
  <si>
    <t>定員</t>
    <rPh sb="0" eb="2">
      <t>テイイン</t>
    </rPh>
    <phoneticPr fontId="2"/>
  </si>
  <si>
    <t>最低履行人数</t>
    <rPh sb="0" eb="2">
      <t>サイテイ</t>
    </rPh>
    <rPh sb="2" eb="4">
      <t>リコウ</t>
    </rPh>
    <rPh sb="4" eb="6">
      <t>ニンズウ</t>
    </rPh>
    <phoneticPr fontId="2"/>
  </si>
  <si>
    <t>自己負担その他</t>
    <rPh sb="0" eb="2">
      <t>ジコ</t>
    </rPh>
    <rPh sb="2" eb="4">
      <t>フタン</t>
    </rPh>
    <rPh sb="6" eb="7">
      <t>タ</t>
    </rPh>
    <phoneticPr fontId="2"/>
  </si>
  <si>
    <t>自己負担その他内容</t>
    <rPh sb="0" eb="2">
      <t>ジコ</t>
    </rPh>
    <rPh sb="2" eb="4">
      <t>フタン</t>
    </rPh>
    <rPh sb="6" eb="7">
      <t>タ</t>
    </rPh>
    <rPh sb="7" eb="9">
      <t>ナイヨウ</t>
    </rPh>
    <phoneticPr fontId="2"/>
  </si>
  <si>
    <t>自己負担テキスト代</t>
    <rPh sb="0" eb="2">
      <t>ジコ</t>
    </rPh>
    <rPh sb="2" eb="4">
      <t>フタン</t>
    </rPh>
    <rPh sb="8" eb="9">
      <t>ダイ</t>
    </rPh>
    <phoneticPr fontId="2"/>
  </si>
  <si>
    <t>全講師人数</t>
    <rPh sb="0" eb="1">
      <t>ゼン</t>
    </rPh>
    <rPh sb="1" eb="3">
      <t>コウシ</t>
    </rPh>
    <rPh sb="3" eb="5">
      <t>ニンズウ</t>
    </rPh>
    <phoneticPr fontId="2"/>
  </si>
  <si>
    <t>講師資格内容別その他</t>
    <rPh sb="0" eb="2">
      <t>コウシ</t>
    </rPh>
    <rPh sb="2" eb="4">
      <t>シカク</t>
    </rPh>
    <rPh sb="4" eb="6">
      <t>ナイヨウ</t>
    </rPh>
    <rPh sb="6" eb="7">
      <t>ベツ</t>
    </rPh>
    <rPh sb="9" eb="10">
      <t>ホカ</t>
    </rPh>
    <phoneticPr fontId="2"/>
  </si>
  <si>
    <t>受講対象要件</t>
    <rPh sb="0" eb="2">
      <t>ジュコウ</t>
    </rPh>
    <rPh sb="2" eb="4">
      <t>タイショウ</t>
    </rPh>
    <rPh sb="4" eb="6">
      <t>ヨウケン</t>
    </rPh>
    <phoneticPr fontId="2"/>
  </si>
  <si>
    <t>受講対象年齢層</t>
    <rPh sb="0" eb="2">
      <t>ジュコウ</t>
    </rPh>
    <rPh sb="2" eb="4">
      <t>タイショウ</t>
    </rPh>
    <rPh sb="4" eb="6">
      <t>ネンレイ</t>
    </rPh>
    <rPh sb="6" eb="7">
      <t>ソウ</t>
    </rPh>
    <phoneticPr fontId="2"/>
  </si>
  <si>
    <t>訓練設備</t>
    <rPh sb="0" eb="2">
      <t>クンレン</t>
    </rPh>
    <rPh sb="2" eb="4">
      <t>セツビ</t>
    </rPh>
    <phoneticPr fontId="2"/>
  </si>
  <si>
    <t>自動取得資格</t>
    <rPh sb="0" eb="2">
      <t>ジドウ</t>
    </rPh>
    <rPh sb="2" eb="4">
      <t>シュトク</t>
    </rPh>
    <rPh sb="4" eb="6">
      <t>シカク</t>
    </rPh>
    <phoneticPr fontId="2"/>
  </si>
  <si>
    <t>自動取得資格認証機関</t>
    <rPh sb="0" eb="2">
      <t>ジドウ</t>
    </rPh>
    <rPh sb="2" eb="4">
      <t>シュトク</t>
    </rPh>
    <rPh sb="4" eb="6">
      <t>シカク</t>
    </rPh>
    <rPh sb="6" eb="8">
      <t>ニンショウ</t>
    </rPh>
    <rPh sb="8" eb="10">
      <t>キカン</t>
    </rPh>
    <phoneticPr fontId="2"/>
  </si>
  <si>
    <t>目標資格</t>
    <rPh sb="0" eb="2">
      <t>モクヒョウ</t>
    </rPh>
    <rPh sb="2" eb="4">
      <t>シカク</t>
    </rPh>
    <phoneticPr fontId="2"/>
  </si>
  <si>
    <t>目標資格認証機関</t>
    <rPh sb="0" eb="2">
      <t>モクヒョウ</t>
    </rPh>
    <rPh sb="2" eb="4">
      <t>シカク</t>
    </rPh>
    <rPh sb="4" eb="6">
      <t>ニンショウ</t>
    </rPh>
    <rPh sb="6" eb="8">
      <t>キカン</t>
    </rPh>
    <phoneticPr fontId="2"/>
  </si>
  <si>
    <t>目標資格申込月</t>
    <rPh sb="0" eb="2">
      <t>モクヒョウ</t>
    </rPh>
    <rPh sb="2" eb="4">
      <t>シカク</t>
    </rPh>
    <rPh sb="4" eb="6">
      <t>モウシコ</t>
    </rPh>
    <rPh sb="6" eb="7">
      <t>ツキ</t>
    </rPh>
    <phoneticPr fontId="2"/>
  </si>
  <si>
    <t>目標資格受験月</t>
  </si>
  <si>
    <t>対象資格</t>
    <rPh sb="0" eb="2">
      <t>タイショウ</t>
    </rPh>
    <rPh sb="2" eb="4">
      <t>シカク</t>
    </rPh>
    <phoneticPr fontId="2"/>
  </si>
  <si>
    <t>訓練概要</t>
    <rPh sb="0" eb="2">
      <t>クンレン</t>
    </rPh>
    <rPh sb="2" eb="4">
      <t>ガイヨウ</t>
    </rPh>
    <phoneticPr fontId="2"/>
  </si>
  <si>
    <t>受託4月</t>
    <rPh sb="0" eb="2">
      <t>ジュタク</t>
    </rPh>
    <rPh sb="3" eb="4">
      <t>ガツ</t>
    </rPh>
    <phoneticPr fontId="2"/>
  </si>
  <si>
    <t>受託5月</t>
    <rPh sb="0" eb="2">
      <t>ジュタク</t>
    </rPh>
    <rPh sb="3" eb="4">
      <t>ガツ</t>
    </rPh>
    <phoneticPr fontId="2"/>
  </si>
  <si>
    <t>受託6月</t>
    <rPh sb="0" eb="2">
      <t>ジュタク</t>
    </rPh>
    <rPh sb="3" eb="4">
      <t>ガツ</t>
    </rPh>
    <phoneticPr fontId="2"/>
  </si>
  <si>
    <t>受託7月</t>
    <rPh sb="0" eb="2">
      <t>ジュタク</t>
    </rPh>
    <rPh sb="3" eb="4">
      <t>ガツ</t>
    </rPh>
    <phoneticPr fontId="2"/>
  </si>
  <si>
    <t>受託8月</t>
    <rPh sb="0" eb="2">
      <t>ジュタク</t>
    </rPh>
    <rPh sb="3" eb="4">
      <t>ガツ</t>
    </rPh>
    <phoneticPr fontId="2"/>
  </si>
  <si>
    <t>受託9月</t>
    <rPh sb="0" eb="2">
      <t>ジュタク</t>
    </rPh>
    <rPh sb="3" eb="4">
      <t>ガツ</t>
    </rPh>
    <phoneticPr fontId="2"/>
  </si>
  <si>
    <t>受託10月</t>
    <rPh sb="0" eb="2">
      <t>ジュタク</t>
    </rPh>
    <rPh sb="4" eb="5">
      <t>ガツ</t>
    </rPh>
    <phoneticPr fontId="2"/>
  </si>
  <si>
    <t>受託11月</t>
    <rPh sb="0" eb="2">
      <t>ジュタク</t>
    </rPh>
    <rPh sb="4" eb="5">
      <t>ガツ</t>
    </rPh>
    <phoneticPr fontId="2"/>
  </si>
  <si>
    <t>受託12月</t>
    <rPh sb="0" eb="2">
      <t>ジュタク</t>
    </rPh>
    <rPh sb="4" eb="5">
      <t>ガツ</t>
    </rPh>
    <phoneticPr fontId="2"/>
  </si>
  <si>
    <t>受託1月</t>
    <rPh sb="0" eb="2">
      <t>ジュタク</t>
    </rPh>
    <rPh sb="3" eb="4">
      <t>ガツ</t>
    </rPh>
    <phoneticPr fontId="2"/>
  </si>
  <si>
    <t>受託2月</t>
    <rPh sb="0" eb="2">
      <t>ジュタク</t>
    </rPh>
    <rPh sb="3" eb="4">
      <t>ガツ</t>
    </rPh>
    <phoneticPr fontId="2"/>
  </si>
  <si>
    <t>受託3月</t>
    <rPh sb="0" eb="2">
      <t>ジュタク</t>
    </rPh>
    <rPh sb="3" eb="4">
      <t>ガツ</t>
    </rPh>
    <phoneticPr fontId="2"/>
  </si>
  <si>
    <t>訓練委託費</t>
    <rPh sb="0" eb="2">
      <t>クンレン</t>
    </rPh>
    <rPh sb="2" eb="4">
      <t>イタク</t>
    </rPh>
    <rPh sb="4" eb="5">
      <t>ヒ</t>
    </rPh>
    <phoneticPr fontId="2"/>
  </si>
  <si>
    <t>キー・スキル講習経費</t>
    <rPh sb="6" eb="8">
      <t>コウシュウ</t>
    </rPh>
    <rPh sb="8" eb="10">
      <t>ケイヒ</t>
    </rPh>
    <phoneticPr fontId="2"/>
  </si>
  <si>
    <t>評価手数料</t>
    <phoneticPr fontId="2"/>
  </si>
  <si>
    <t>託児サービス委託費</t>
    <rPh sb="0" eb="2">
      <t>タクジ</t>
    </rPh>
    <rPh sb="6" eb="8">
      <t>イタク</t>
    </rPh>
    <rPh sb="8" eb="9">
      <t>ヒ</t>
    </rPh>
    <phoneticPr fontId="2"/>
  </si>
  <si>
    <t>その他費用(内税)
（児童1人当たり）</t>
    <rPh sb="2" eb="3">
      <t>タ</t>
    </rPh>
    <rPh sb="3" eb="5">
      <t>ヒヨウ</t>
    </rPh>
    <rPh sb="6" eb="8">
      <t>ウチゼイ</t>
    </rPh>
    <rPh sb="11" eb="13">
      <t>ジドウ</t>
    </rPh>
    <rPh sb="14" eb="15">
      <t>ニン</t>
    </rPh>
    <rPh sb="15" eb="16">
      <t>ア</t>
    </rPh>
    <phoneticPr fontId="2"/>
  </si>
  <si>
    <t>託児その他費用</t>
    <rPh sb="0" eb="2">
      <t>タクジ</t>
    </rPh>
    <rPh sb="4" eb="5">
      <t>タ</t>
    </rPh>
    <rPh sb="5" eb="7">
      <t>ヒヨウ</t>
    </rPh>
    <phoneticPr fontId="2"/>
  </si>
  <si>
    <t>職場見学等推進費</t>
    <rPh sb="0" eb="2">
      <t>ショクバ</t>
    </rPh>
    <rPh sb="2" eb="4">
      <t>ケンガク</t>
    </rPh>
    <rPh sb="4" eb="5">
      <t>トウ</t>
    </rPh>
    <rPh sb="5" eb="7">
      <t>スイシン</t>
    </rPh>
    <rPh sb="7" eb="8">
      <t>ヒ</t>
    </rPh>
    <phoneticPr fontId="2"/>
  </si>
  <si>
    <t>デジタル職場実習推進費</t>
    <rPh sb="4" eb="6">
      <t>ショクバ</t>
    </rPh>
    <rPh sb="6" eb="8">
      <t>ジッシュウ</t>
    </rPh>
    <rPh sb="8" eb="10">
      <t>スイシン</t>
    </rPh>
    <rPh sb="10" eb="11">
      <t>ヒ</t>
    </rPh>
    <phoneticPr fontId="2"/>
  </si>
  <si>
    <t>キー・スキル講習概要</t>
    <rPh sb="6" eb="8">
      <t>コウシュウ</t>
    </rPh>
    <rPh sb="8" eb="10">
      <t>ガイヨウ</t>
    </rPh>
    <phoneticPr fontId="2"/>
  </si>
  <si>
    <t>実習型訓練受入総人数</t>
    <rPh sb="0" eb="2">
      <t>ジッシュウ</t>
    </rPh>
    <rPh sb="2" eb="3">
      <t>ガタ</t>
    </rPh>
    <rPh sb="3" eb="5">
      <t>クンレン</t>
    </rPh>
    <rPh sb="5" eb="7">
      <t>ウケイレ</t>
    </rPh>
    <rPh sb="7" eb="8">
      <t>ソウ</t>
    </rPh>
    <rPh sb="8" eb="10">
      <t>ニンズウ</t>
    </rPh>
    <phoneticPr fontId="2"/>
  </si>
  <si>
    <t>実習型訓練受入企業</t>
    <rPh sb="0" eb="2">
      <t>ジッシュウ</t>
    </rPh>
    <rPh sb="2" eb="3">
      <t>ガタ</t>
    </rPh>
    <rPh sb="3" eb="5">
      <t>クンレン</t>
    </rPh>
    <rPh sb="5" eb="7">
      <t>ウケイレ</t>
    </rPh>
    <rPh sb="7" eb="9">
      <t>キギョウ</t>
    </rPh>
    <phoneticPr fontId="2"/>
  </si>
  <si>
    <t>実習型訓練概要</t>
    <rPh sb="0" eb="2">
      <t>ジッシュウ</t>
    </rPh>
    <rPh sb="2" eb="3">
      <t>ガタ</t>
    </rPh>
    <rPh sb="3" eb="5">
      <t>クンレン</t>
    </rPh>
    <rPh sb="5" eb="7">
      <t>ガイヨウ</t>
    </rPh>
    <phoneticPr fontId="2"/>
  </si>
  <si>
    <t>難民受入実績</t>
    <rPh sb="0" eb="2">
      <t>ナンミン</t>
    </rPh>
    <rPh sb="2" eb="4">
      <t>ウケイレ</t>
    </rPh>
    <rPh sb="4" eb="6">
      <t>ジッセキ</t>
    </rPh>
    <phoneticPr fontId="2"/>
  </si>
  <si>
    <t>母国語フォローウクライナ</t>
    <rPh sb="0" eb="3">
      <t>ボコクゴ</t>
    </rPh>
    <phoneticPr fontId="2"/>
  </si>
  <si>
    <t>母国語フォローロシア</t>
    <rPh sb="0" eb="3">
      <t>ボコクゴ</t>
    </rPh>
    <phoneticPr fontId="2"/>
  </si>
  <si>
    <t>開始時刻</t>
    <rPh sb="0" eb="2">
      <t>カイシ</t>
    </rPh>
    <rPh sb="2" eb="4">
      <t>ジコク</t>
    </rPh>
    <phoneticPr fontId="2"/>
  </si>
  <si>
    <t>終了時刻</t>
    <rPh sb="0" eb="2">
      <t>シュウリョウ</t>
    </rPh>
    <rPh sb="2" eb="4">
      <t>ジコク</t>
    </rPh>
    <phoneticPr fontId="2"/>
  </si>
  <si>
    <t>単位時間</t>
    <rPh sb="0" eb="2">
      <t>タンイ</t>
    </rPh>
    <rPh sb="2" eb="4">
      <t>ジカン</t>
    </rPh>
    <phoneticPr fontId="2"/>
  </si>
  <si>
    <t>実習開始時刻</t>
    <rPh sb="0" eb="2">
      <t>ジッシュウ</t>
    </rPh>
    <rPh sb="2" eb="4">
      <t>カイシ</t>
    </rPh>
    <rPh sb="4" eb="6">
      <t>ジコク</t>
    </rPh>
    <phoneticPr fontId="2"/>
  </si>
  <si>
    <t>実習終了時刻</t>
    <rPh sb="0" eb="2">
      <t>ジッシュウ</t>
    </rPh>
    <rPh sb="2" eb="4">
      <t>シュウリョウ</t>
    </rPh>
    <rPh sb="4" eb="6">
      <t>ジコク</t>
    </rPh>
    <phoneticPr fontId="2"/>
  </si>
  <si>
    <t>実習単位時間</t>
    <rPh sb="0" eb="2">
      <t>ジッシュウ</t>
    </rPh>
    <rPh sb="2" eb="4">
      <t>タンイ</t>
    </rPh>
    <rPh sb="4" eb="6">
      <t>ジカン</t>
    </rPh>
    <phoneticPr fontId="2"/>
  </si>
  <si>
    <t>総訓練時間</t>
    <rPh sb="0" eb="1">
      <t>ソウ</t>
    </rPh>
    <rPh sb="1" eb="3">
      <t>クンレン</t>
    </rPh>
    <rPh sb="3" eb="5">
      <t>ジカン</t>
    </rPh>
    <phoneticPr fontId="2"/>
  </si>
  <si>
    <t>オンライン時間</t>
    <rPh sb="5" eb="7">
      <t>ジカン</t>
    </rPh>
    <phoneticPr fontId="2"/>
  </si>
  <si>
    <t>オンライン割合</t>
    <rPh sb="5" eb="7">
      <t>ワリアイ</t>
    </rPh>
    <phoneticPr fontId="2"/>
  </si>
  <si>
    <t>実訓練時間</t>
    <rPh sb="0" eb="1">
      <t>ジツ</t>
    </rPh>
    <rPh sb="1" eb="3">
      <t>クンレン</t>
    </rPh>
    <rPh sb="3" eb="5">
      <t>ジカン</t>
    </rPh>
    <phoneticPr fontId="2"/>
  </si>
  <si>
    <t>学科時間</t>
    <rPh sb="0" eb="2">
      <t>ガッカ</t>
    </rPh>
    <rPh sb="2" eb="4">
      <t>ジカン</t>
    </rPh>
    <phoneticPr fontId="2"/>
  </si>
  <si>
    <t>実技時間</t>
    <rPh sb="0" eb="2">
      <t>ジツギ</t>
    </rPh>
    <rPh sb="2" eb="4">
      <t>ジカン</t>
    </rPh>
    <phoneticPr fontId="2"/>
  </si>
  <si>
    <t>その他時間</t>
    <rPh sb="2" eb="3">
      <t>タ</t>
    </rPh>
    <rPh sb="3" eb="5">
      <t>ジカン</t>
    </rPh>
    <phoneticPr fontId="2"/>
  </si>
  <si>
    <t>訓練コースID</t>
    <rPh sb="0" eb="2">
      <t>クンレン</t>
    </rPh>
    <phoneticPr fontId="2"/>
  </si>
  <si>
    <r>
      <t>※</t>
    </r>
    <r>
      <rPr>
        <b/>
        <sz val="11"/>
        <rFont val="ＭＳ Ｐゴシック"/>
        <family val="3"/>
        <charset val="128"/>
      </rPr>
      <t xml:space="preserve">介護・障害福祉分野系の訓練科目をご提案時のみ対象になります。
</t>
    </r>
    <r>
      <rPr>
        <b/>
        <u/>
        <sz val="11"/>
        <rFont val="ＭＳ Ｐゴシック"/>
        <family val="3"/>
        <charset val="128"/>
      </rPr>
      <t>有の場合は別紙「職場見学等実施計画書」のご提出が必要です。</t>
    </r>
    <r>
      <rPr>
        <b/>
        <sz val="11"/>
        <rFont val="ＭＳ Ｐゴシック"/>
        <family val="3"/>
        <charset val="128"/>
      </rPr>
      <t xml:space="preserve">
職場見学推進費10,000円（外税）（1人当たり）　※支払い条件あり</t>
    </r>
    <rPh sb="1" eb="3">
      <t>カイゴ</t>
    </rPh>
    <rPh sb="2" eb="3">
      <t>コウモク</t>
    </rPh>
    <rPh sb="4" eb="6">
      <t>ショウガイ</t>
    </rPh>
    <rPh sb="6" eb="8">
      <t>フクシ</t>
    </rPh>
    <rPh sb="8" eb="10">
      <t>ブンヤ</t>
    </rPh>
    <rPh sb="10" eb="11">
      <t>ケイ</t>
    </rPh>
    <rPh sb="12" eb="14">
      <t>クンレン</t>
    </rPh>
    <rPh sb="14" eb="16">
      <t>カモク</t>
    </rPh>
    <rPh sb="18" eb="20">
      <t>テイアン</t>
    </rPh>
    <rPh sb="20" eb="21">
      <t>ジ</t>
    </rPh>
    <rPh sb="23" eb="25">
      <t>タイショウ</t>
    </rPh>
    <rPh sb="32" eb="33">
      <t>アリ</t>
    </rPh>
    <rPh sb="34" eb="36">
      <t>バアイ</t>
    </rPh>
    <rPh sb="37" eb="39">
      <t>ベッシ</t>
    </rPh>
    <rPh sb="40" eb="42">
      <t>ショクバ</t>
    </rPh>
    <rPh sb="42" eb="44">
      <t>ケンガク</t>
    </rPh>
    <rPh sb="44" eb="45">
      <t>トウ</t>
    </rPh>
    <rPh sb="45" eb="47">
      <t>ジッシ</t>
    </rPh>
    <rPh sb="47" eb="50">
      <t>ケイカクショ</t>
    </rPh>
    <rPh sb="53" eb="55">
      <t>テイシュツ</t>
    </rPh>
    <rPh sb="56" eb="58">
      <t>ヒツヨウ</t>
    </rPh>
    <rPh sb="63" eb="65">
      <t>ショクバ</t>
    </rPh>
    <rPh sb="65" eb="67">
      <t>ケンガク</t>
    </rPh>
    <rPh sb="67" eb="69">
      <t>スイシン</t>
    </rPh>
    <rPh sb="69" eb="70">
      <t>ヒ</t>
    </rPh>
    <rPh sb="76" eb="77">
      <t>エン</t>
    </rPh>
    <rPh sb="78" eb="79">
      <t>ガイ</t>
    </rPh>
    <rPh sb="79" eb="80">
      <t>ゼイ</t>
    </rPh>
    <rPh sb="83" eb="84">
      <t>ニン</t>
    </rPh>
    <rPh sb="84" eb="85">
      <t>ア</t>
    </rPh>
    <phoneticPr fontId="2"/>
  </si>
  <si>
    <r>
      <t>※この項目は</t>
    </r>
    <r>
      <rPr>
        <b/>
        <sz val="11"/>
        <rFont val="ＭＳ Ｐゴシック"/>
        <family val="3"/>
        <charset val="128"/>
      </rPr>
      <t>デジタル職場実習推進費の対象となる科目をご提案時のみ対象になります。</t>
    </r>
    <r>
      <rPr>
        <b/>
        <u/>
        <sz val="11"/>
        <rFont val="ＭＳ Ｐゴシック"/>
        <family val="3"/>
        <charset val="128"/>
      </rPr>
      <t>有の場合は別紙「デジタル職場実習実施計画書」のご提出が必要です。</t>
    </r>
    <r>
      <rPr>
        <b/>
        <sz val="11"/>
        <rFont val="ＭＳ Ｐゴシック"/>
        <family val="3"/>
        <charset val="128"/>
      </rPr>
      <t xml:space="preserve">
デジタル職場実習推進費20,000円（外税）（1人当たり）　※支払い条件あり</t>
    </r>
    <rPh sb="3" eb="5">
      <t>コウモク</t>
    </rPh>
    <rPh sb="4" eb="5">
      <t>モク</t>
    </rPh>
    <rPh sb="27" eb="29">
      <t>テイアン</t>
    </rPh>
    <rPh sb="29" eb="30">
      <t>ジ</t>
    </rPh>
    <rPh sb="32" eb="34">
      <t>タイショウ</t>
    </rPh>
    <rPh sb="40" eb="41">
      <t>アリ</t>
    </rPh>
    <rPh sb="42" eb="44">
      <t>バアイ</t>
    </rPh>
    <rPh sb="45" eb="47">
      <t>ベッシ</t>
    </rPh>
    <rPh sb="64" eb="66">
      <t>テイシュツ</t>
    </rPh>
    <rPh sb="67" eb="69">
      <t>ヒツヨウ</t>
    </rPh>
    <rPh sb="78" eb="80">
      <t>ショクバ</t>
    </rPh>
    <rPh sb="80" eb="82">
      <t>ジッシュウ</t>
    </rPh>
    <rPh sb="82" eb="84">
      <t>スイシン</t>
    </rPh>
    <rPh sb="84" eb="85">
      <t>ヒ</t>
    </rPh>
    <rPh sb="91" eb="92">
      <t>エン</t>
    </rPh>
    <rPh sb="93" eb="94">
      <t>ガイ</t>
    </rPh>
    <rPh sb="94" eb="95">
      <t>ゼイ</t>
    </rPh>
    <rPh sb="98" eb="99">
      <t>ニン</t>
    </rPh>
    <rPh sb="99" eb="100">
      <t>ア</t>
    </rPh>
    <rPh sb="105" eb="107">
      <t>シハラ</t>
    </rPh>
    <rPh sb="108" eb="110">
      <t>ジョウケン</t>
    </rPh>
    <phoneticPr fontId="2"/>
  </si>
  <si>
    <t>有料職業紹介権</t>
    <rPh sb="0" eb="2">
      <t>ユウリョウ</t>
    </rPh>
    <rPh sb="2" eb="4">
      <t>ショクギョウ</t>
    </rPh>
    <rPh sb="4" eb="6">
      <t>ショウカイ</t>
    </rPh>
    <rPh sb="6" eb="7">
      <t>ケン</t>
    </rPh>
    <phoneticPr fontId="2"/>
  </si>
  <si>
    <t>無料職業紹介権</t>
    <rPh sb="0" eb="2">
      <t>ムリョウ</t>
    </rPh>
    <rPh sb="2" eb="4">
      <t>ショクギョウ</t>
    </rPh>
    <rPh sb="4" eb="6">
      <t>ショウカイ</t>
    </rPh>
    <rPh sb="6" eb="7">
      <t>ケン</t>
    </rPh>
    <phoneticPr fontId="2"/>
  </si>
  <si>
    <t>就職支援担当者数</t>
    <rPh sb="0" eb="2">
      <t>シュウショク</t>
    </rPh>
    <rPh sb="2" eb="4">
      <t>シエン</t>
    </rPh>
    <rPh sb="4" eb="7">
      <t>タントウシャ</t>
    </rPh>
    <rPh sb="7" eb="8">
      <t>スウ</t>
    </rPh>
    <phoneticPr fontId="2"/>
  </si>
  <si>
    <t>就職支援キャリコン数</t>
    <rPh sb="0" eb="2">
      <t>シュウショク</t>
    </rPh>
    <rPh sb="2" eb="4">
      <t>シエン</t>
    </rPh>
    <rPh sb="9" eb="10">
      <t>スウ</t>
    </rPh>
    <phoneticPr fontId="2"/>
  </si>
  <si>
    <t>就職支援技能士数</t>
    <rPh sb="4" eb="7">
      <t>ギノウシ</t>
    </rPh>
    <rPh sb="7" eb="8">
      <t>スウ</t>
    </rPh>
    <phoneticPr fontId="2"/>
  </si>
  <si>
    <t>就職支援その他数</t>
    <rPh sb="0" eb="2">
      <t>シュウショク</t>
    </rPh>
    <rPh sb="2" eb="4">
      <t>シエン</t>
    </rPh>
    <rPh sb="6" eb="7">
      <t>タ</t>
    </rPh>
    <rPh sb="7" eb="8">
      <t>スウ</t>
    </rPh>
    <phoneticPr fontId="2"/>
  </si>
  <si>
    <t>就職支援室</t>
    <rPh sb="0" eb="2">
      <t>シュウショク</t>
    </rPh>
    <rPh sb="2" eb="4">
      <t>シエン</t>
    </rPh>
    <rPh sb="4" eb="5">
      <t>シツ</t>
    </rPh>
    <phoneticPr fontId="2"/>
  </si>
  <si>
    <t>企業説明会</t>
    <rPh sb="0" eb="2">
      <t>キギョウ</t>
    </rPh>
    <rPh sb="2" eb="5">
      <t>セツメイカイ</t>
    </rPh>
    <phoneticPr fontId="2"/>
  </si>
  <si>
    <t>企業説明会の内容</t>
    <rPh sb="0" eb="2">
      <t>キギョウ</t>
    </rPh>
    <rPh sb="2" eb="5">
      <t>セツメイカイ</t>
    </rPh>
    <rPh sb="6" eb="8">
      <t>ナイヨウ</t>
    </rPh>
    <phoneticPr fontId="2"/>
  </si>
  <si>
    <t>情報収集求人情報</t>
    <rPh sb="0" eb="2">
      <t>ジョウホウ</t>
    </rPh>
    <rPh sb="2" eb="4">
      <t>シュウシュウ</t>
    </rPh>
    <rPh sb="4" eb="6">
      <t>キュウジン</t>
    </rPh>
    <rPh sb="6" eb="8">
      <t>ジョウホウ</t>
    </rPh>
    <phoneticPr fontId="2"/>
  </si>
  <si>
    <t>情報収集その他</t>
    <rPh sb="0" eb="2">
      <t>ジョウホウ</t>
    </rPh>
    <rPh sb="2" eb="4">
      <t>シュウシュウ</t>
    </rPh>
    <rPh sb="6" eb="7">
      <t>タ</t>
    </rPh>
    <phoneticPr fontId="2"/>
  </si>
  <si>
    <t>就職支援内容</t>
    <rPh sb="0" eb="2">
      <t>シュウショク</t>
    </rPh>
    <rPh sb="2" eb="4">
      <t>シエン</t>
    </rPh>
    <rPh sb="4" eb="6">
      <t>ナイヨウ</t>
    </rPh>
    <phoneticPr fontId="2"/>
  </si>
  <si>
    <t>終了後の支援</t>
    <rPh sb="0" eb="3">
      <t>シュウリョウゴ</t>
    </rPh>
    <rPh sb="4" eb="6">
      <t>シエン</t>
    </rPh>
    <phoneticPr fontId="2"/>
  </si>
  <si>
    <t>PC受講</t>
    <rPh sb="2" eb="4">
      <t>ジュコウ</t>
    </rPh>
    <phoneticPr fontId="2"/>
  </si>
  <si>
    <t>PC以外受講</t>
    <rPh sb="2" eb="4">
      <t>イガイ</t>
    </rPh>
    <rPh sb="4" eb="6">
      <t>ジュコウ</t>
    </rPh>
    <phoneticPr fontId="2"/>
  </si>
  <si>
    <t>受講可能デバイス</t>
    <rPh sb="0" eb="2">
      <t>ジュコウ</t>
    </rPh>
    <rPh sb="2" eb="4">
      <t>カノウ</t>
    </rPh>
    <phoneticPr fontId="2"/>
  </si>
  <si>
    <t>オンライン概要</t>
    <rPh sb="5" eb="7">
      <t>ガイヨウ</t>
    </rPh>
    <phoneticPr fontId="2"/>
  </si>
  <si>
    <t>提案受付番号</t>
    <rPh sb="0" eb="2">
      <t>テイアン</t>
    </rPh>
    <rPh sb="2" eb="4">
      <t>ウケツケ</t>
    </rPh>
    <rPh sb="4" eb="6">
      <t>バンゴウ</t>
    </rPh>
    <phoneticPr fontId="2"/>
  </si>
  <si>
    <t>提案ID</t>
    <rPh sb="0" eb="2">
      <t>テイアン</t>
    </rPh>
    <phoneticPr fontId="2"/>
  </si>
  <si>
    <t>訓練実施書</t>
    <phoneticPr fontId="2"/>
  </si>
  <si>
    <t>３訓練実施施設の概要</t>
    <phoneticPr fontId="2"/>
  </si>
  <si>
    <t>４訓練の概要</t>
    <phoneticPr fontId="2"/>
  </si>
  <si>
    <t>4-1訓練委託費</t>
    <phoneticPr fontId="2"/>
  </si>
  <si>
    <t>４-2実習型訓練概要(デュアル)</t>
    <phoneticPr fontId="2"/>
  </si>
  <si>
    <t>４-2難民受入の概要(避難民向け)</t>
    <phoneticPr fontId="2"/>
  </si>
  <si>
    <t>６カリキュラム</t>
    <phoneticPr fontId="2"/>
  </si>
  <si>
    <t>７就職支援の概要</t>
    <phoneticPr fontId="2"/>
  </si>
  <si>
    <t>１２　オンライン環境等</t>
    <rPh sb="8" eb="10">
      <t>カンキョウ</t>
    </rPh>
    <rPh sb="10" eb="11">
      <t>トウ</t>
    </rPh>
    <phoneticPr fontId="2"/>
  </si>
  <si>
    <t>デジタル職場実習推進費（デジタル分野コースのみ）</t>
    <rPh sb="4" eb="6">
      <t>ショクバ</t>
    </rPh>
    <rPh sb="6" eb="8">
      <t>ジッシュウ</t>
    </rPh>
    <rPh sb="8" eb="10">
      <t>スイシン</t>
    </rPh>
    <rPh sb="10" eb="11">
      <t>ヒ</t>
    </rPh>
    <rPh sb="16" eb="18">
      <t>ブンヤ</t>
    </rPh>
    <phoneticPr fontId="2"/>
  </si>
  <si>
    <r>
      <t>カリキュラムの時間内、時間外は問わず、訓練期間中に実施する就職支援内容で、</t>
    </r>
    <r>
      <rPr>
        <b/>
        <sz val="11"/>
        <rFont val="ＭＳ Ｐゴシック"/>
        <family val="3"/>
        <charset val="128"/>
      </rPr>
      <t>特色となる具体的な就職支援策</t>
    </r>
    <r>
      <rPr>
        <sz val="11"/>
        <rFont val="ＭＳ Ｐゴシック"/>
        <family val="3"/>
        <charset val="128"/>
      </rPr>
      <t>を入力してください。</t>
    </r>
    <rPh sb="7" eb="9">
      <t>ジカン</t>
    </rPh>
    <rPh sb="9" eb="10">
      <t>ナイ</t>
    </rPh>
    <rPh sb="11" eb="14">
      <t>ジカンガイ</t>
    </rPh>
    <rPh sb="15" eb="16">
      <t>ト</t>
    </rPh>
    <rPh sb="29" eb="31">
      <t>シュウショク</t>
    </rPh>
    <rPh sb="31" eb="33">
      <t>シエン</t>
    </rPh>
    <rPh sb="33" eb="35">
      <t>ナイヨウ</t>
    </rPh>
    <rPh sb="37" eb="39">
      <t>トクショク</t>
    </rPh>
    <rPh sb="42" eb="45">
      <t>グタイテキ</t>
    </rPh>
    <rPh sb="52" eb="54">
      <t>ニュウリョク</t>
    </rPh>
    <phoneticPr fontId="2"/>
  </si>
  <si>
    <t>企業説明会を実施する場合、どのような人、法人を招き、どういった内容の説明を行うのかを入力してください。
カリキュラム時間内に実施する場合は原則全員参加（不参加の場合は未履修）
カリキュラム時間外に実施する場合は任意参加となります。</t>
    <rPh sb="0" eb="2">
      <t>キギョウ</t>
    </rPh>
    <rPh sb="2" eb="5">
      <t>セツメイカイ</t>
    </rPh>
    <rPh sb="6" eb="8">
      <t>ジッシ</t>
    </rPh>
    <rPh sb="10" eb="12">
      <t>バアイ</t>
    </rPh>
    <rPh sb="18" eb="19">
      <t>ヒト</t>
    </rPh>
    <rPh sb="20" eb="22">
      <t>ホウジン</t>
    </rPh>
    <rPh sb="23" eb="24">
      <t>マネ</t>
    </rPh>
    <rPh sb="31" eb="33">
      <t>ナイヨウ</t>
    </rPh>
    <rPh sb="34" eb="36">
      <t>セツメイ</t>
    </rPh>
    <rPh sb="37" eb="38">
      <t>オコナ</t>
    </rPh>
    <rPh sb="42" eb="44">
      <t>ニュウリョク</t>
    </rPh>
    <rPh sb="58" eb="60">
      <t>ジカン</t>
    </rPh>
    <rPh sb="60" eb="61">
      <t>ナイ</t>
    </rPh>
    <rPh sb="62" eb="64">
      <t>ジッシ</t>
    </rPh>
    <rPh sb="66" eb="68">
      <t>バアイ</t>
    </rPh>
    <rPh sb="69" eb="71">
      <t>ゲンソク</t>
    </rPh>
    <rPh sb="71" eb="73">
      <t>ゼンイン</t>
    </rPh>
    <rPh sb="73" eb="75">
      <t>サンカ</t>
    </rPh>
    <rPh sb="76" eb="79">
      <t>フサンカ</t>
    </rPh>
    <rPh sb="80" eb="82">
      <t>バアイ</t>
    </rPh>
    <rPh sb="83" eb="86">
      <t>ミリシュウ</t>
    </rPh>
    <rPh sb="94" eb="97">
      <t>ジカンガイ</t>
    </rPh>
    <rPh sb="98" eb="100">
      <t>ジッシ</t>
    </rPh>
    <rPh sb="102" eb="104">
      <t>バアイ</t>
    </rPh>
    <rPh sb="105" eb="107">
      <t>ニンイ</t>
    </rPh>
    <rPh sb="107" eb="109">
      <t>サンカ</t>
    </rPh>
    <phoneticPr fontId="2"/>
  </si>
  <si>
    <t>区市町村名から入力してください。（東京都は不要です）</t>
    <rPh sb="0" eb="1">
      <t>ク</t>
    </rPh>
    <rPh sb="1" eb="4">
      <t>シチョウソン</t>
    </rPh>
    <rPh sb="4" eb="5">
      <t>メイ</t>
    </rPh>
    <rPh sb="7" eb="9">
      <t>ニュウリョク</t>
    </rPh>
    <rPh sb="17" eb="19">
      <t>トウキョウ</t>
    </rPh>
    <rPh sb="19" eb="20">
      <t>ト</t>
    </rPh>
    <rPh sb="21" eb="23">
      <t>フヨウ</t>
    </rPh>
    <phoneticPr fontId="2"/>
  </si>
  <si>
    <t>区市町村名から入力してください。（東京都は不要です）</t>
    <phoneticPr fontId="2"/>
  </si>
  <si>
    <t>e</t>
    <phoneticPr fontId="2"/>
  </si>
  <si>
    <t>実習型訓練</t>
    <phoneticPr fontId="2"/>
  </si>
  <si>
    <t>就職支援</t>
    <phoneticPr fontId="2"/>
  </si>
  <si>
    <t>／１箇月</t>
    <rPh sb="2" eb="3">
      <t>カ</t>
    </rPh>
    <rPh sb="3" eb="4">
      <t>ゲツ</t>
    </rPh>
    <phoneticPr fontId="2"/>
  </si>
  <si>
    <t>個人情報に関する社内規定の有無を選択してください。</t>
    <rPh sb="0" eb="4">
      <t>コジンジョウホウ</t>
    </rPh>
    <rPh sb="5" eb="6">
      <t>カン</t>
    </rPh>
    <rPh sb="8" eb="12">
      <t>シャナイキテイ</t>
    </rPh>
    <rPh sb="13" eb="15">
      <t>ウム</t>
    </rPh>
    <rPh sb="16" eb="18">
      <t>センタク</t>
    </rPh>
    <phoneticPr fontId="2"/>
  </si>
  <si>
    <t>メールアドレスが複数ある場合、メールアドレスの間に「;」を入れてください。（「、」「,」等ほかのものを入れないでください。）</t>
    <rPh sb="8" eb="10">
      <t>フクスウ</t>
    </rPh>
    <rPh sb="12" eb="14">
      <t>バアイ</t>
    </rPh>
    <rPh sb="23" eb="24">
      <t>アイダ</t>
    </rPh>
    <rPh sb="29" eb="30">
      <t>イ</t>
    </rPh>
    <rPh sb="44" eb="45">
      <t>ナド</t>
    </rPh>
    <rPh sb="51" eb="52">
      <t>イ</t>
    </rPh>
    <phoneticPr fontId="2"/>
  </si>
  <si>
    <t>プライバシーマーク等の認証を受けている場合、有を選択してください。認証を受けている場合、年度当初の提案時は、認証証明書等を社内規定と合わせて提出してください。</t>
    <rPh sb="33" eb="35">
      <t>ニンショウ</t>
    </rPh>
    <rPh sb="36" eb="37">
      <t>ウ</t>
    </rPh>
    <rPh sb="41" eb="43">
      <t>バアイ</t>
    </rPh>
    <rPh sb="54" eb="56">
      <t>ニンショウ</t>
    </rPh>
    <rPh sb="56" eb="59">
      <t>ショウメイショ</t>
    </rPh>
    <rPh sb="59" eb="60">
      <t>ナド</t>
    </rPh>
    <rPh sb="61" eb="63">
      <t>シャナイ</t>
    </rPh>
    <rPh sb="63" eb="65">
      <t>キテイ</t>
    </rPh>
    <rPh sb="66" eb="67">
      <t>ア</t>
    </rPh>
    <phoneticPr fontId="2"/>
  </si>
  <si>
    <t>個人情報に関する社内規定の名称を入力してください。年度当初の提案時は、社内規定の写しを提出してください。</t>
    <rPh sb="0" eb="4">
      <t>コジンジョウホウ</t>
    </rPh>
    <rPh sb="5" eb="6">
      <t>カン</t>
    </rPh>
    <rPh sb="8" eb="12">
      <t>シャナイキテイ</t>
    </rPh>
    <rPh sb="13" eb="15">
      <t>メイショウ</t>
    </rPh>
    <rPh sb="16" eb="18">
      <t>ニュウリョク</t>
    </rPh>
    <rPh sb="25" eb="27">
      <t>ネンド</t>
    </rPh>
    <rPh sb="27" eb="29">
      <t>トウショ</t>
    </rPh>
    <rPh sb="30" eb="32">
      <t>テイアン</t>
    </rPh>
    <rPh sb="32" eb="33">
      <t>ジ</t>
    </rPh>
    <rPh sb="35" eb="37">
      <t>シャナイ</t>
    </rPh>
    <rPh sb="37" eb="39">
      <t>キテイ</t>
    </rPh>
    <rPh sb="40" eb="41">
      <t>ウツ</t>
    </rPh>
    <rPh sb="43" eb="45">
      <t>テイシュツ</t>
    </rPh>
    <phoneticPr fontId="2"/>
  </si>
  <si>
    <t>建物外観、教室全景、机、椅子、備品、就職支援室、休憩室、御手洗、施設設備、喫煙所などの写真を添付してください。</t>
    <rPh sb="0" eb="2">
      <t>タテモノ</t>
    </rPh>
    <rPh sb="2" eb="4">
      <t>ガイカン</t>
    </rPh>
    <rPh sb="5" eb="7">
      <t>キョウシツ</t>
    </rPh>
    <rPh sb="7" eb="9">
      <t>ゼンケイ</t>
    </rPh>
    <rPh sb="10" eb="11">
      <t>ツクエ</t>
    </rPh>
    <rPh sb="12" eb="14">
      <t>イス</t>
    </rPh>
    <rPh sb="15" eb="17">
      <t>ビヒン</t>
    </rPh>
    <rPh sb="18" eb="20">
      <t>シュウショク</t>
    </rPh>
    <rPh sb="20" eb="22">
      <t>シエン</t>
    </rPh>
    <rPh sb="22" eb="23">
      <t>シツ</t>
    </rPh>
    <rPh sb="24" eb="27">
      <t>キュウケイシツ</t>
    </rPh>
    <rPh sb="28" eb="31">
      <t>オテアライ</t>
    </rPh>
    <rPh sb="32" eb="34">
      <t>シセツ</t>
    </rPh>
    <rPh sb="34" eb="36">
      <t>セツビ</t>
    </rPh>
    <rPh sb="37" eb="40">
      <t>キツエンジョ</t>
    </rPh>
    <rPh sb="43" eb="45">
      <t>シャシン</t>
    </rPh>
    <rPh sb="46" eb="48">
      <t>テンプ</t>
    </rPh>
    <phoneticPr fontId="2"/>
  </si>
  <si>
    <t>東京都</t>
    <rPh sb="0" eb="2">
      <t>トウキョウ</t>
    </rPh>
    <rPh sb="2" eb="3">
      <t>ト</t>
    </rPh>
    <phoneticPr fontId="2"/>
  </si>
  <si>
    <t>〒</t>
    <phoneticPr fontId="2"/>
  </si>
  <si>
    <t>実施施設内で、訓練生が使用可能な大便器の合計数を入力してください。
小便器は×</t>
    <rPh sb="0" eb="2">
      <t>ジッシ</t>
    </rPh>
    <rPh sb="2" eb="4">
      <t>シセツ</t>
    </rPh>
    <rPh sb="4" eb="5">
      <t>ナイ</t>
    </rPh>
    <rPh sb="7" eb="9">
      <t>クンレン</t>
    </rPh>
    <rPh sb="9" eb="10">
      <t>セイ</t>
    </rPh>
    <rPh sb="11" eb="13">
      <t>シヨウ</t>
    </rPh>
    <rPh sb="13" eb="15">
      <t>カノウ</t>
    </rPh>
    <rPh sb="16" eb="19">
      <t>ダイベンキ</t>
    </rPh>
    <rPh sb="20" eb="22">
      <t>ゴウケイ</t>
    </rPh>
    <rPh sb="22" eb="23">
      <t>カズ</t>
    </rPh>
    <rPh sb="24" eb="26">
      <t>ニュウリョク</t>
    </rPh>
    <rPh sb="34" eb="37">
      <t>ショウベンキ</t>
    </rPh>
    <phoneticPr fontId="2"/>
  </si>
  <si>
    <t>テキスト代以外で必要となる自己負担額を税込金額で入力してください（ない場合は入力不要）。</t>
    <rPh sb="4" eb="5">
      <t>ダイ</t>
    </rPh>
    <rPh sb="5" eb="7">
      <t>イガイ</t>
    </rPh>
    <rPh sb="8" eb="10">
      <t>ヒツヨウ</t>
    </rPh>
    <rPh sb="13" eb="15">
      <t>ジコ</t>
    </rPh>
    <rPh sb="15" eb="17">
      <t>フタン</t>
    </rPh>
    <rPh sb="17" eb="18">
      <t>ガク</t>
    </rPh>
    <rPh sb="19" eb="21">
      <t>ゼイコ</t>
    </rPh>
    <rPh sb="21" eb="23">
      <t>キンガク</t>
    </rPh>
    <rPh sb="24" eb="26">
      <t>ニュウリョク</t>
    </rPh>
    <phoneticPr fontId="2"/>
  </si>
  <si>
    <r>
      <t>提案募集月のうち、</t>
    </r>
    <r>
      <rPr>
        <b/>
        <sz val="11"/>
        <rFont val="ＭＳ Ｐゴシック"/>
        <family val="3"/>
        <charset val="128"/>
      </rPr>
      <t>この提案書でご提出する科目が受託可能な月（入校月）に"可"を選択</t>
    </r>
    <r>
      <rPr>
        <sz val="11"/>
        <rFont val="ＭＳ Ｐゴシック"/>
        <family val="3"/>
        <charset val="128"/>
      </rPr>
      <t>し、</t>
    </r>
    <r>
      <rPr>
        <b/>
        <sz val="11"/>
        <rFont val="ＭＳ Ｐゴシック"/>
        <family val="3"/>
        <charset val="128"/>
      </rPr>
      <t>受託できない月は"不可"</t>
    </r>
    <r>
      <rPr>
        <sz val="11"/>
        <rFont val="ＭＳ Ｐゴシック"/>
        <family val="3"/>
        <charset val="128"/>
      </rPr>
      <t>を選択してください。
提案募集をしていない月は"可"にしても受付けしません。
（例）5～6月生の提案募集期間に8月生の提案は受付けしません。
この場合、8月生の募集期間に改めてご提出いただくことになります。</t>
    </r>
    <rPh sb="0" eb="2">
      <t>テイアン</t>
    </rPh>
    <rPh sb="2" eb="4">
      <t>ボシュウ</t>
    </rPh>
    <rPh sb="4" eb="5">
      <t>ツキ</t>
    </rPh>
    <rPh sb="11" eb="14">
      <t>テイアンショ</t>
    </rPh>
    <rPh sb="16" eb="18">
      <t>テイシュツ</t>
    </rPh>
    <rPh sb="20" eb="22">
      <t>カモク</t>
    </rPh>
    <rPh sb="23" eb="25">
      <t>ジュタク</t>
    </rPh>
    <rPh sb="25" eb="27">
      <t>カノウ</t>
    </rPh>
    <rPh sb="28" eb="29">
      <t>ツキ</t>
    </rPh>
    <rPh sb="30" eb="32">
      <t>ニュウコウ</t>
    </rPh>
    <rPh sb="32" eb="33">
      <t>ツキ</t>
    </rPh>
    <rPh sb="36" eb="37">
      <t>カ</t>
    </rPh>
    <rPh sb="39" eb="41">
      <t>センタク</t>
    </rPh>
    <rPh sb="43" eb="45">
      <t>ジュタク</t>
    </rPh>
    <rPh sb="49" eb="50">
      <t>ツキ</t>
    </rPh>
    <rPh sb="52" eb="54">
      <t>フカ</t>
    </rPh>
    <rPh sb="56" eb="58">
      <t>センタク</t>
    </rPh>
    <rPh sb="67" eb="69">
      <t>テイアン</t>
    </rPh>
    <rPh sb="69" eb="71">
      <t>ボシュウ</t>
    </rPh>
    <rPh sb="77" eb="78">
      <t>ツキ</t>
    </rPh>
    <rPh sb="80" eb="81">
      <t>カ</t>
    </rPh>
    <rPh sb="86" eb="88">
      <t>ウケツ</t>
    </rPh>
    <rPh sb="97" eb="98">
      <t>レイ</t>
    </rPh>
    <rPh sb="102" eb="103">
      <t>ガツ</t>
    </rPh>
    <rPh sb="103" eb="104">
      <t>セイ</t>
    </rPh>
    <rPh sb="105" eb="107">
      <t>テイアン</t>
    </rPh>
    <rPh sb="107" eb="109">
      <t>ボシュウ</t>
    </rPh>
    <rPh sb="109" eb="111">
      <t>キカン</t>
    </rPh>
    <rPh sb="113" eb="114">
      <t>ガツ</t>
    </rPh>
    <rPh sb="114" eb="115">
      <t>セイ</t>
    </rPh>
    <rPh sb="116" eb="118">
      <t>テイアン</t>
    </rPh>
    <rPh sb="119" eb="121">
      <t>ウケツ</t>
    </rPh>
    <rPh sb="130" eb="132">
      <t>バアイ</t>
    </rPh>
    <rPh sb="134" eb="135">
      <t>ガツ</t>
    </rPh>
    <rPh sb="135" eb="136">
      <t>セイ</t>
    </rPh>
    <rPh sb="137" eb="139">
      <t>ボシュウ</t>
    </rPh>
    <rPh sb="139" eb="141">
      <t>キカン</t>
    </rPh>
    <rPh sb="142" eb="143">
      <t>アラタ</t>
    </rPh>
    <rPh sb="146" eb="148">
      <t>テイシュツ</t>
    </rPh>
    <phoneticPr fontId="2"/>
  </si>
  <si>
    <r>
      <t>実習型訓練で訓練生に学ばせたい内容と就職に向けて身に付けてもらいたいものを記入してください。
(注意</t>
    </r>
    <r>
      <rPr>
        <b/>
        <u/>
        <sz val="12"/>
        <rFont val="ＭＳ Ｐゴシック"/>
        <family val="3"/>
        <charset val="128"/>
      </rPr>
      <t>)文体は「である調」で入力してください。</t>
    </r>
    <rPh sb="0" eb="2">
      <t>ジッシュウ</t>
    </rPh>
    <rPh sb="2" eb="3">
      <t>ガタ</t>
    </rPh>
    <rPh sb="3" eb="5">
      <t>クンレン</t>
    </rPh>
    <rPh sb="6" eb="9">
      <t>クンレンセイ</t>
    </rPh>
    <rPh sb="10" eb="11">
      <t>マナ</t>
    </rPh>
    <rPh sb="15" eb="17">
      <t>ナイヨウ</t>
    </rPh>
    <rPh sb="18" eb="20">
      <t>シュウショク</t>
    </rPh>
    <rPh sb="21" eb="22">
      <t>ム</t>
    </rPh>
    <rPh sb="24" eb="25">
      <t>ミ</t>
    </rPh>
    <rPh sb="26" eb="27">
      <t>ツ</t>
    </rPh>
    <rPh sb="37" eb="39">
      <t>キニュウ</t>
    </rPh>
    <rPh sb="50" eb="52">
      <t>チュウイ</t>
    </rPh>
    <rPh sb="53" eb="55">
      <t>ブンタイ</t>
    </rPh>
    <rPh sb="60" eb="61">
      <t>チョウ</t>
    </rPh>
    <rPh sb="63" eb="65">
      <t>ニュウリョク</t>
    </rPh>
    <phoneticPr fontId="2"/>
  </si>
  <si>
    <t>キャリアコンサルティングの日程</t>
    <rPh sb="13" eb="15">
      <t>ニッテイ</t>
    </rPh>
    <phoneticPr fontId="2"/>
  </si>
  <si>
    <t>令和×年4月</t>
    <rPh sb="0" eb="2">
      <t>レイワ</t>
    </rPh>
    <rPh sb="3" eb="4">
      <t>ネン</t>
    </rPh>
    <rPh sb="5" eb="6">
      <t>ガツ</t>
    </rPh>
    <phoneticPr fontId="2"/>
  </si>
  <si>
    <t>令和×年6月</t>
    <rPh sb="0" eb="2">
      <t>レイワ</t>
    </rPh>
    <rPh sb="3" eb="4">
      <t>ネン</t>
    </rPh>
    <rPh sb="5" eb="6">
      <t>ガツ</t>
    </rPh>
    <phoneticPr fontId="2"/>
  </si>
  <si>
    <t>訓練で主に使用する教室を入力してください。
教室配置図を添付の上、提案ください。
面積は小数点第3位以下を切り捨てしてください。</t>
    <rPh sb="0" eb="2">
      <t>クンレン</t>
    </rPh>
    <rPh sb="3" eb="4">
      <t>オモ</t>
    </rPh>
    <rPh sb="5" eb="7">
      <t>シヨウ</t>
    </rPh>
    <rPh sb="9" eb="11">
      <t>キョウシツ</t>
    </rPh>
    <rPh sb="12" eb="14">
      <t>ニュウリョク</t>
    </rPh>
    <rPh sb="22" eb="24">
      <t>キョウシツ</t>
    </rPh>
    <rPh sb="24" eb="26">
      <t>ハイチ</t>
    </rPh>
    <rPh sb="26" eb="27">
      <t>ズ</t>
    </rPh>
    <rPh sb="28" eb="30">
      <t>テンプ</t>
    </rPh>
    <rPh sb="31" eb="32">
      <t>ウエ</t>
    </rPh>
    <rPh sb="33" eb="35">
      <t>テイアン</t>
    </rPh>
    <phoneticPr fontId="2"/>
  </si>
  <si>
    <t>メイン教室と同じ実施施設の別の部屋を使用する場合はサブ教室欄に入力してください。
教室配置図を添付の上、提案ください。
面積は小数点第3位以下を切り捨てしてください。</t>
    <rPh sb="3" eb="5">
      <t>キョウシツ</t>
    </rPh>
    <rPh sb="6" eb="7">
      <t>オナ</t>
    </rPh>
    <rPh sb="8" eb="10">
      <t>ジッシ</t>
    </rPh>
    <rPh sb="10" eb="12">
      <t>シセツ</t>
    </rPh>
    <rPh sb="13" eb="14">
      <t>ベツ</t>
    </rPh>
    <rPh sb="15" eb="17">
      <t>ヘヤ</t>
    </rPh>
    <rPh sb="18" eb="20">
      <t>シヨウ</t>
    </rPh>
    <rPh sb="22" eb="24">
      <t>バアイ</t>
    </rPh>
    <rPh sb="27" eb="29">
      <t>キョウシツ</t>
    </rPh>
    <rPh sb="29" eb="30">
      <t>ラン</t>
    </rPh>
    <rPh sb="31" eb="33">
      <t>ニュウリョク</t>
    </rPh>
    <phoneticPr fontId="2"/>
  </si>
  <si>
    <t>面積は小数点第3位以下を切り捨てしてください。</t>
    <phoneticPr fontId="2"/>
  </si>
  <si>
    <t>トイレ男性（うち洋式）</t>
    <rPh sb="3" eb="5">
      <t>ダンセイ</t>
    </rPh>
    <rPh sb="8" eb="10">
      <t>ヨウシキ</t>
    </rPh>
    <phoneticPr fontId="2"/>
  </si>
  <si>
    <t>トイレ女性（うち洋式）</t>
    <rPh sb="3" eb="5">
      <t>ジョセイ</t>
    </rPh>
    <rPh sb="8" eb="10">
      <t>ヨウシキ</t>
    </rPh>
    <phoneticPr fontId="2"/>
  </si>
  <si>
    <t>トイレ誰でも（うち洋式）</t>
    <rPh sb="3" eb="4">
      <t>ダレ</t>
    </rPh>
    <rPh sb="9" eb="11">
      <t>ヨウシキ</t>
    </rPh>
    <phoneticPr fontId="2"/>
  </si>
  <si>
    <t>男性用
（うち洋式）</t>
    <rPh sb="0" eb="3">
      <t>ダンセイヨウ</t>
    </rPh>
    <rPh sb="7" eb="9">
      <t>ヨウシキ</t>
    </rPh>
    <phoneticPr fontId="2"/>
  </si>
  <si>
    <t>女性用
（うち洋式）</t>
    <rPh sb="0" eb="3">
      <t>ジョセイヨウ</t>
    </rPh>
    <rPh sb="7" eb="9">
      <t>ヨウシキ</t>
    </rPh>
    <phoneticPr fontId="2"/>
  </si>
  <si>
    <t>誰でもトイレ</t>
    <phoneticPr fontId="2"/>
  </si>
  <si>
    <t>誰でもトイレ
（うち洋式）</t>
    <rPh sb="0" eb="1">
      <t>ダレ</t>
    </rPh>
    <rPh sb="10" eb="12">
      <t>ヨウシキ</t>
    </rPh>
    <phoneticPr fontId="2"/>
  </si>
  <si>
    <t>エレベーター</t>
    <phoneticPr fontId="2"/>
  </si>
  <si>
    <t>エレベーター</t>
    <phoneticPr fontId="2"/>
  </si>
  <si>
    <t>エレベーター有無</t>
    <rPh sb="6" eb="8">
      <t>ウム</t>
    </rPh>
    <phoneticPr fontId="2"/>
  </si>
  <si>
    <t>保有資格</t>
    <rPh sb="0" eb="2">
      <t>ホユウ</t>
    </rPh>
    <rPh sb="2" eb="4">
      <t>シカク</t>
    </rPh>
    <phoneticPr fontId="2"/>
  </si>
  <si>
    <t>リストのうち、複数の資格を保有している場合、リスト上段記載の資格を選択してください。
（キャリアコンサルタント（国家資格）と職業訓練指導員免許を保有している場合、キャリアコンサルタント（国家資格）を選択）</t>
    <rPh sb="7" eb="9">
      <t>フクスウ</t>
    </rPh>
    <rPh sb="10" eb="12">
      <t>シカク</t>
    </rPh>
    <rPh sb="13" eb="15">
      <t>ホユウ</t>
    </rPh>
    <rPh sb="19" eb="21">
      <t>バアイ</t>
    </rPh>
    <rPh sb="25" eb="27">
      <t>ジョウダン</t>
    </rPh>
    <rPh sb="27" eb="29">
      <t>キサイ</t>
    </rPh>
    <rPh sb="30" eb="32">
      <t>シカク</t>
    </rPh>
    <rPh sb="33" eb="35">
      <t>センタク</t>
    </rPh>
    <rPh sb="56" eb="58">
      <t>コッカ</t>
    </rPh>
    <rPh sb="58" eb="60">
      <t>シカク</t>
    </rPh>
    <rPh sb="62" eb="64">
      <t>ショクギョウ</t>
    </rPh>
    <rPh sb="64" eb="66">
      <t>クンレン</t>
    </rPh>
    <rPh sb="66" eb="69">
      <t>シドウイン</t>
    </rPh>
    <rPh sb="69" eb="71">
      <t>メンキョ</t>
    </rPh>
    <rPh sb="72" eb="74">
      <t>ホユウ</t>
    </rPh>
    <rPh sb="78" eb="80">
      <t>バアイ</t>
    </rPh>
    <rPh sb="99" eb="101">
      <t>センタク</t>
    </rPh>
    <phoneticPr fontId="2"/>
  </si>
  <si>
    <t>勤務状況</t>
    <rPh sb="0" eb="2">
      <t>キンム</t>
    </rPh>
    <rPh sb="2" eb="4">
      <t>ジョウキョウ</t>
    </rPh>
    <phoneticPr fontId="2"/>
  </si>
  <si>
    <t>就職支援責任者</t>
    <rPh sb="0" eb="7">
      <t>シュウショクシエンセキニンシャ</t>
    </rPh>
    <phoneticPr fontId="2"/>
  </si>
  <si>
    <t>氏名</t>
    <rPh sb="0" eb="2">
      <t>シメイ</t>
    </rPh>
    <phoneticPr fontId="2"/>
  </si>
  <si>
    <t>保有資格</t>
    <rPh sb="0" eb="2">
      <t>ホユウ</t>
    </rPh>
    <rPh sb="2" eb="4">
      <t>シカク</t>
    </rPh>
    <phoneticPr fontId="2"/>
  </si>
  <si>
    <t>勤務状況</t>
    <rPh sb="0" eb="2">
      <t>キンム</t>
    </rPh>
    <rPh sb="2" eb="4">
      <t>ジョウキョウ</t>
    </rPh>
    <phoneticPr fontId="2"/>
  </si>
  <si>
    <t>就職支援責任者氏名</t>
    <rPh sb="7" eb="9">
      <t>シメイ</t>
    </rPh>
    <phoneticPr fontId="2"/>
  </si>
  <si>
    <t>就職支援責任者保有資格</t>
    <rPh sb="7" eb="9">
      <t>ホユウ</t>
    </rPh>
    <rPh sb="9" eb="11">
      <t>シカク</t>
    </rPh>
    <phoneticPr fontId="2"/>
  </si>
  <si>
    <t>就職支援責任者勤務状況</t>
    <rPh sb="7" eb="9">
      <t>キンム</t>
    </rPh>
    <rPh sb="9" eb="11">
      <t>ジョウキョウ</t>
    </rPh>
    <phoneticPr fontId="2"/>
  </si>
  <si>
    <t>総務・経理科</t>
    <rPh sb="0" eb="2">
      <t>ソウム</t>
    </rPh>
    <rPh sb="3" eb="5">
      <t>ケイリ</t>
    </rPh>
    <rPh sb="5" eb="6">
      <t>カ</t>
    </rPh>
    <phoneticPr fontId="2"/>
  </si>
  <si>
    <t>短時間</t>
    <rPh sb="0" eb="3">
      <t>タンジカン</t>
    </rPh>
    <phoneticPr fontId="2"/>
  </si>
  <si>
    <t>令　和　６　年　度　実　績</t>
    <rPh sb="0" eb="1">
      <t>レイ</t>
    </rPh>
    <rPh sb="2" eb="3">
      <t>ワ</t>
    </rPh>
    <rPh sb="6" eb="7">
      <t>トシ</t>
    </rPh>
    <rPh sb="8" eb="9">
      <t>ド</t>
    </rPh>
    <rPh sb="10" eb="11">
      <t>ジツ</t>
    </rPh>
    <rPh sb="12" eb="13">
      <t>セキ</t>
    </rPh>
    <phoneticPr fontId="2"/>
  </si>
  <si>
    <t>令和６年度（合計値、平均値）</t>
    <phoneticPr fontId="2"/>
  </si>
  <si>
    <t>ウクライナ</t>
    <phoneticPr fontId="2"/>
  </si>
  <si>
    <t>（介護・障害福祉分野）推進費の対象となる職場見学の有無</t>
    <rPh sb="1" eb="3">
      <t>カイゴ</t>
    </rPh>
    <rPh sb="4" eb="8">
      <t>ショウガイフクシ</t>
    </rPh>
    <rPh sb="8" eb="10">
      <t>ブンヤ</t>
    </rPh>
    <rPh sb="11" eb="13">
      <t>スイシン</t>
    </rPh>
    <rPh sb="13" eb="14">
      <t>ヒ</t>
    </rPh>
    <rPh sb="15" eb="17">
      <t>タイショウ</t>
    </rPh>
    <rPh sb="20" eb="22">
      <t>ショクバ</t>
    </rPh>
    <rPh sb="22" eb="24">
      <t>ケンガク</t>
    </rPh>
    <rPh sb="25" eb="27">
      <t>ウム</t>
    </rPh>
    <phoneticPr fontId="2"/>
  </si>
  <si>
    <t>（デジタル分野）推進費の対象となる職場実習の有無</t>
    <rPh sb="5" eb="7">
      <t>ブンヤ</t>
    </rPh>
    <rPh sb="8" eb="10">
      <t>スイシン</t>
    </rPh>
    <rPh sb="10" eb="11">
      <t>ヒ</t>
    </rPh>
    <rPh sb="12" eb="14">
      <t>タイショウ</t>
    </rPh>
    <rPh sb="17" eb="19">
      <t>ショクバ</t>
    </rPh>
    <rPh sb="19" eb="21">
      <t>ジッシュウ</t>
    </rPh>
    <rPh sb="22" eb="24">
      <t>ウム</t>
    </rPh>
    <phoneticPr fontId="2"/>
  </si>
  <si>
    <t>資格について級数やバージョン等がある場合、目標とする級数・バージョンまで含めて記載ください。
（例）Microsoft Office Specialist（ MOS） 2019 Excel、Webクリエイター能力認定試験 スタンダード、日商簿記検定試験3級
複数の資格がある場合は①、②、③…と番号表記にしてください。
（例）①資格A、②資格B、③資格C
全ての資格について、概要、試験実施機関・団体等に関する資料を添付してください。</t>
    <rPh sb="129" eb="131">
      <t>フクスウ</t>
    </rPh>
    <rPh sb="132" eb="134">
      <t>シカク</t>
    </rPh>
    <rPh sb="137" eb="139">
      <t>バアイ</t>
    </rPh>
    <rPh sb="147" eb="149">
      <t>バンゴウ</t>
    </rPh>
    <rPh sb="149" eb="151">
      <t>ヒョウキ</t>
    </rPh>
    <rPh sb="161" eb="162">
      <t>レイ</t>
    </rPh>
    <rPh sb="164" eb="166">
      <t>シカク</t>
    </rPh>
    <rPh sb="169" eb="171">
      <t>シカク</t>
    </rPh>
    <rPh sb="174" eb="176">
      <t>シカク</t>
    </rPh>
    <phoneticPr fontId="2"/>
  </si>
  <si>
    <t>概ね50歳以上にもおすすめの科目</t>
    <rPh sb="0" eb="1">
      <t>オオム</t>
    </rPh>
    <rPh sb="4" eb="7">
      <t>サイイジョウ</t>
    </rPh>
    <rPh sb="14" eb="16">
      <t>カモク</t>
    </rPh>
    <phoneticPr fontId="2"/>
  </si>
  <si>
    <r>
      <rPr>
        <sz val="11"/>
        <rFont val="ＭＳ Ｐゴシック"/>
        <family val="3"/>
        <charset val="128"/>
      </rPr>
      <t>※この項目は</t>
    </r>
    <r>
      <rPr>
        <b/>
        <sz val="11"/>
        <rFont val="ＭＳ Ｐゴシック"/>
        <family val="3"/>
        <charset val="128"/>
      </rPr>
      <t>介護・障害福祉分野系の訓練科目</t>
    </r>
    <r>
      <rPr>
        <sz val="11"/>
        <rFont val="ＭＳ Ｐゴシック"/>
        <family val="3"/>
        <charset val="128"/>
      </rPr>
      <t>で該当する場合のみ入力してください。</t>
    </r>
    <r>
      <rPr>
        <b/>
        <sz val="11"/>
        <rFont val="ＭＳ Ｐゴシック"/>
        <family val="3"/>
        <charset val="128"/>
      </rPr>
      <t xml:space="preserve">
有の場合は「職場見学等実施計画書」のご提出が必要です。</t>
    </r>
    <rPh sb="22" eb="24">
      <t>ガイトウ</t>
    </rPh>
    <rPh sb="26" eb="28">
      <t>バアイ</t>
    </rPh>
    <rPh sb="46" eb="48">
      <t>ショクバ</t>
    </rPh>
    <rPh sb="48" eb="50">
      <t>ケンガク</t>
    </rPh>
    <rPh sb="50" eb="51">
      <t>トウ</t>
    </rPh>
    <rPh sb="51" eb="53">
      <t>ジッシ</t>
    </rPh>
    <rPh sb="53" eb="56">
      <t>ケイカクショ</t>
    </rPh>
    <phoneticPr fontId="2"/>
  </si>
  <si>
    <r>
      <t>※この項目は、</t>
    </r>
    <r>
      <rPr>
        <b/>
        <sz val="11"/>
        <rFont val="ＭＳ Ｐゴシック"/>
        <family val="3"/>
        <charset val="128"/>
      </rPr>
      <t>デジタル職場実習推進費</t>
    </r>
    <r>
      <rPr>
        <sz val="11"/>
        <rFont val="ＭＳ Ｐゴシック"/>
        <family val="3"/>
        <charset val="128"/>
      </rPr>
      <t xml:space="preserve">の対象となる科目をご提案時のみ入力してください。
</t>
    </r>
    <r>
      <rPr>
        <b/>
        <sz val="11"/>
        <rFont val="ＭＳ Ｐゴシック"/>
        <family val="3"/>
        <charset val="128"/>
      </rPr>
      <t>有の場合は「デジタル職場実習実施計画書」のご提出が必要です。</t>
    </r>
    <rPh sb="3" eb="5">
      <t>コウモク</t>
    </rPh>
    <rPh sb="11" eb="13">
      <t>ショクバ</t>
    </rPh>
    <rPh sb="13" eb="15">
      <t>ジッシュウ</t>
    </rPh>
    <rPh sb="15" eb="17">
      <t>スイシン</t>
    </rPh>
    <rPh sb="17" eb="18">
      <t>ヒ</t>
    </rPh>
    <rPh sb="19" eb="21">
      <t>タイショウ</t>
    </rPh>
    <rPh sb="53" eb="55">
      <t>ショクバ</t>
    </rPh>
    <rPh sb="55" eb="57">
      <t>ジッシュウ</t>
    </rPh>
    <rPh sb="57" eb="59">
      <t>ジッシ</t>
    </rPh>
    <rPh sb="59" eb="62">
      <t>ケイカクショ</t>
    </rPh>
    <phoneticPr fontId="2"/>
  </si>
  <si>
    <r>
      <t xml:space="preserve">目標資格のうち、
</t>
    </r>
    <r>
      <rPr>
        <b/>
        <sz val="11"/>
        <rFont val="ＭＳ Ｐゴシック"/>
        <family val="3"/>
        <charset val="128"/>
      </rPr>
      <t>デジタル訓練促進費</t>
    </r>
    <r>
      <rPr>
        <sz val="11"/>
        <rFont val="ＭＳ Ｐゴシック"/>
        <family val="3"/>
        <charset val="128"/>
      </rPr>
      <t>対象資格</t>
    </r>
    <rPh sb="0" eb="2">
      <t>モクヒョウ</t>
    </rPh>
    <rPh sb="2" eb="4">
      <t>シカク</t>
    </rPh>
    <rPh sb="13" eb="15">
      <t>クンレン</t>
    </rPh>
    <rPh sb="15" eb="17">
      <t>ソクシン</t>
    </rPh>
    <rPh sb="17" eb="18">
      <t>ヒ</t>
    </rPh>
    <rPh sb="18" eb="20">
      <t>タイショウ</t>
    </rPh>
    <rPh sb="20" eb="22">
      <t>シカク</t>
    </rPh>
    <phoneticPr fontId="2"/>
  </si>
  <si>
    <r>
      <t>キー・スキル講習を通じてどのように職業意識の啓発を行い、実習型訓練や訓練終了後の就職に繋げるのかを記入してください。
※関連事業所の訪問必須
(注意</t>
    </r>
    <r>
      <rPr>
        <b/>
        <u/>
        <sz val="12"/>
        <rFont val="ＭＳ Ｐゴシック"/>
        <family val="3"/>
        <charset val="128"/>
      </rPr>
      <t>)文体は「である調」で入力してください。</t>
    </r>
    <rPh sb="6" eb="8">
      <t>コウシュウ</t>
    </rPh>
    <rPh sb="9" eb="10">
      <t>ツウ</t>
    </rPh>
    <rPh sb="17" eb="19">
      <t>ショクギョウ</t>
    </rPh>
    <rPh sb="19" eb="21">
      <t>イシキ</t>
    </rPh>
    <rPh sb="22" eb="24">
      <t>ケイハツ</t>
    </rPh>
    <rPh sb="25" eb="26">
      <t>オコナ</t>
    </rPh>
    <rPh sb="28" eb="30">
      <t>ジッシュウ</t>
    </rPh>
    <rPh sb="30" eb="31">
      <t>ガタ</t>
    </rPh>
    <rPh sb="31" eb="33">
      <t>クンレン</t>
    </rPh>
    <rPh sb="34" eb="36">
      <t>クンレン</t>
    </rPh>
    <rPh sb="36" eb="38">
      <t>シュウリョウ</t>
    </rPh>
    <rPh sb="38" eb="39">
      <t>ゴ</t>
    </rPh>
    <rPh sb="40" eb="42">
      <t>シュウショク</t>
    </rPh>
    <rPh sb="43" eb="44">
      <t>ツナ</t>
    </rPh>
    <rPh sb="49" eb="51">
      <t>キニュウ</t>
    </rPh>
    <rPh sb="73" eb="75">
      <t>チュウイ</t>
    </rPh>
    <rPh sb="76" eb="78">
      <t>ブンタイ</t>
    </rPh>
    <rPh sb="83" eb="84">
      <t>チョウ</t>
    </rPh>
    <rPh sb="86" eb="88">
      <t>ニュウリョク</t>
    </rPh>
    <phoneticPr fontId="2"/>
  </si>
  <si>
    <t>オンライン時間数</t>
    <rPh sb="5" eb="7">
      <t>ジカン</t>
    </rPh>
    <rPh sb="7" eb="8">
      <t>スウ</t>
    </rPh>
    <phoneticPr fontId="2"/>
  </si>
  <si>
    <t>うち　キャリアコンサルティング技能士（1級又は2級）数</t>
    <rPh sb="15" eb="17">
      <t>ギノウ</t>
    </rPh>
    <rPh sb="17" eb="18">
      <t>シ</t>
    </rPh>
    <rPh sb="20" eb="21">
      <t>キュウ</t>
    </rPh>
    <rPh sb="21" eb="22">
      <t>マタ</t>
    </rPh>
    <rPh sb="24" eb="25">
      <t>キュウ</t>
    </rPh>
    <rPh sb="26" eb="27">
      <t>スウ</t>
    </rPh>
    <phoneticPr fontId="2"/>
  </si>
  <si>
    <t>うち　職業訓練指導員数</t>
    <rPh sb="3" eb="5">
      <t>ショクギョウ</t>
    </rPh>
    <rPh sb="5" eb="7">
      <t>クンレン</t>
    </rPh>
    <rPh sb="7" eb="10">
      <t>シドウイン</t>
    </rPh>
    <rPh sb="10" eb="11">
      <t>スウ</t>
    </rPh>
    <phoneticPr fontId="2"/>
  </si>
  <si>
    <t>「７就職支援の概要」シートの「職業訓練指導員」項目の人数が反映されます。</t>
    <rPh sb="15" eb="22">
      <t>ショクギョウクンレンシドウイン</t>
    </rPh>
    <phoneticPr fontId="2"/>
  </si>
  <si>
    <t>キャリアコンサルティング技能士（1級又は2級）</t>
    <phoneticPr fontId="2"/>
  </si>
  <si>
    <t>職業訓練
指導員</t>
    <rPh sb="0" eb="2">
      <t>ショクギョウ</t>
    </rPh>
    <rPh sb="2" eb="4">
      <t>クンレン</t>
    </rPh>
    <rPh sb="5" eb="8">
      <t>シドウイン</t>
    </rPh>
    <phoneticPr fontId="2"/>
  </si>
  <si>
    <r>
      <t xml:space="preserve">訓練修了後、3か月間は就職支援の期間となります。
</t>
    </r>
    <r>
      <rPr>
        <b/>
        <sz val="11"/>
        <rFont val="ＭＳ Ｐゴシック"/>
        <family val="3"/>
        <charset val="128"/>
      </rPr>
      <t>1か月目、2か月目、…などの期間ごとに「〇〇を実施する。」など、具体的な就職支援策</t>
    </r>
    <r>
      <rPr>
        <sz val="11"/>
        <rFont val="ＭＳ Ｐゴシック"/>
        <family val="3"/>
        <charset val="128"/>
      </rPr>
      <t>を入力してください。
（例）30日目～45日目に就職状況のヒアリングを行い、進捗の無い修了生には面談を行う。</t>
    </r>
    <rPh sb="0" eb="2">
      <t>クンレン</t>
    </rPh>
    <rPh sb="8" eb="9">
      <t>ゲツ</t>
    </rPh>
    <rPh sb="9" eb="10">
      <t>カン</t>
    </rPh>
    <rPh sb="11" eb="13">
      <t>シュウショク</t>
    </rPh>
    <rPh sb="13" eb="15">
      <t>シエン</t>
    </rPh>
    <rPh sb="16" eb="18">
      <t>キカン</t>
    </rPh>
    <rPh sb="27" eb="28">
      <t>ゲツ</t>
    </rPh>
    <rPh sb="28" eb="29">
      <t>メ</t>
    </rPh>
    <rPh sb="32" eb="33">
      <t>ゲツ</t>
    </rPh>
    <rPh sb="33" eb="34">
      <t>メ</t>
    </rPh>
    <rPh sb="39" eb="41">
      <t>キカン</t>
    </rPh>
    <rPh sb="48" eb="50">
      <t>ジッシ</t>
    </rPh>
    <rPh sb="57" eb="60">
      <t>グタイテキ</t>
    </rPh>
    <rPh sb="61" eb="63">
      <t>シュウショク</t>
    </rPh>
    <rPh sb="63" eb="65">
      <t>シエン</t>
    </rPh>
    <rPh sb="65" eb="66">
      <t>サク</t>
    </rPh>
    <rPh sb="67" eb="69">
      <t>ニュウリョク</t>
    </rPh>
    <rPh sb="78" eb="79">
      <t>レイ</t>
    </rPh>
    <rPh sb="82" eb="83">
      <t>ニチ</t>
    </rPh>
    <rPh sb="83" eb="84">
      <t>メ</t>
    </rPh>
    <rPh sb="87" eb="88">
      <t>ニチ</t>
    </rPh>
    <rPh sb="88" eb="89">
      <t>メ</t>
    </rPh>
    <rPh sb="90" eb="92">
      <t>シュウショク</t>
    </rPh>
    <rPh sb="92" eb="94">
      <t>ジョウキョウ</t>
    </rPh>
    <rPh sb="101" eb="102">
      <t>オコナ</t>
    </rPh>
    <rPh sb="104" eb="106">
      <t>シンチョク</t>
    </rPh>
    <rPh sb="107" eb="108">
      <t>ナ</t>
    </rPh>
    <rPh sb="109" eb="111">
      <t>シュウリョウ</t>
    </rPh>
    <rPh sb="111" eb="112">
      <t>セイ</t>
    </rPh>
    <rPh sb="114" eb="116">
      <t>メンダン</t>
    </rPh>
    <rPh sb="117" eb="118">
      <t>オコナ</t>
    </rPh>
    <phoneticPr fontId="2"/>
  </si>
  <si>
    <t>うち　職業訓練指導員　数</t>
    <rPh sb="3" eb="5">
      <t>ショクギョウ</t>
    </rPh>
    <rPh sb="5" eb="7">
      <t>クンレン</t>
    </rPh>
    <rPh sb="7" eb="10">
      <t>シドウイン</t>
    </rPh>
    <rPh sb="11" eb="12">
      <t>スウ</t>
    </rPh>
    <phoneticPr fontId="2"/>
  </si>
  <si>
    <t>就職支援指導員数</t>
    <rPh sb="4" eb="7">
      <t>シドウイン</t>
    </rPh>
    <rPh sb="7" eb="8">
      <t>スウ</t>
    </rPh>
    <phoneticPr fontId="2"/>
  </si>
  <si>
    <t>50歳以上向け科目</t>
    <rPh sb="2" eb="5">
      <t>サイイジョウ</t>
    </rPh>
    <rPh sb="5" eb="6">
      <t>ム</t>
    </rPh>
    <rPh sb="7" eb="9">
      <t>カモク</t>
    </rPh>
    <phoneticPr fontId="2"/>
  </si>
  <si>
    <t>就職活動日の日程</t>
    <rPh sb="0" eb="2">
      <t>シュウショク</t>
    </rPh>
    <rPh sb="2" eb="4">
      <t>カツドウ</t>
    </rPh>
    <rPh sb="4" eb="5">
      <t>ビ</t>
    </rPh>
    <rPh sb="6" eb="8">
      <t>ニッテイ</t>
    </rPh>
    <phoneticPr fontId="2"/>
  </si>
  <si>
    <t>日以上</t>
    <rPh sb="0" eb="1">
      <t>ニチ</t>
    </rPh>
    <rPh sb="1" eb="3">
      <t>イジョウ</t>
    </rPh>
    <phoneticPr fontId="2"/>
  </si>
  <si>
    <t>就職活動日</t>
    <rPh sb="0" eb="2">
      <t>シュウショク</t>
    </rPh>
    <rPh sb="2" eb="4">
      <t>カツドウ</t>
    </rPh>
    <rPh sb="4" eb="5">
      <t>ビ</t>
    </rPh>
    <phoneticPr fontId="2"/>
  </si>
  <si>
    <t>日程</t>
    <rPh sb="0" eb="2">
      <t>ニッテイ</t>
    </rPh>
    <phoneticPr fontId="2"/>
  </si>
  <si>
    <t>就職活動日日程</t>
    <rPh sb="0" eb="5">
      <t>シュウショクカツドウビ</t>
    </rPh>
    <rPh sb="5" eb="7">
      <t>ニッテイ</t>
    </rPh>
    <phoneticPr fontId="2"/>
  </si>
  <si>
    <t>日間</t>
    <rPh sb="0" eb="1">
      <t>ニチ</t>
    </rPh>
    <rPh sb="1" eb="2">
      <t>カン</t>
    </rPh>
    <phoneticPr fontId="2"/>
  </si>
  <si>
    <t>管理規定
名称</t>
    <rPh sb="5" eb="7">
      <t>メイショウ</t>
    </rPh>
    <phoneticPr fontId="2"/>
  </si>
  <si>
    <t>管理規定
有無</t>
    <rPh sb="0" eb="2">
      <t>カンリ</t>
    </rPh>
    <rPh sb="2" eb="4">
      <t>キテイ</t>
    </rPh>
    <rPh sb="5" eb="7">
      <t>ウム</t>
    </rPh>
    <phoneticPr fontId="2"/>
  </si>
  <si>
    <t>第三者機関
の認証有無</t>
    <rPh sb="0" eb="3">
      <t>ダイサンシャ</t>
    </rPh>
    <rPh sb="3" eb="5">
      <t>キカン</t>
    </rPh>
    <rPh sb="7" eb="9">
      <t>ニンショウ</t>
    </rPh>
    <rPh sb="9" eb="11">
      <t>ウム</t>
    </rPh>
    <phoneticPr fontId="2"/>
  </si>
  <si>
    <t>デジタル訓練促進費の対象になる資格がある場合は、ここにも入力してください。
入力した場合、就職支援契約でデジタル訓練促進費が加算されます。（*支払い条件あり）</t>
    <rPh sb="4" eb="6">
      <t>クンレン</t>
    </rPh>
    <rPh sb="6" eb="8">
      <t>ソクシン</t>
    </rPh>
    <rPh sb="8" eb="9">
      <t>ヒ</t>
    </rPh>
    <rPh sb="10" eb="12">
      <t>タイショウ</t>
    </rPh>
    <rPh sb="15" eb="17">
      <t>シカク</t>
    </rPh>
    <rPh sb="20" eb="22">
      <t>バアイ</t>
    </rPh>
    <rPh sb="28" eb="30">
      <t>ニュウリョク</t>
    </rPh>
    <rPh sb="38" eb="40">
      <t>ニュウリョク</t>
    </rPh>
    <rPh sb="42" eb="44">
      <t>バアイ</t>
    </rPh>
    <rPh sb="45" eb="47">
      <t>シュウショク</t>
    </rPh>
    <rPh sb="47" eb="49">
      <t>シエン</t>
    </rPh>
    <rPh sb="49" eb="51">
      <t>ケイヤク</t>
    </rPh>
    <rPh sb="56" eb="58">
      <t>クンレン</t>
    </rPh>
    <rPh sb="58" eb="60">
      <t>ソクシン</t>
    </rPh>
    <rPh sb="60" eb="61">
      <t>ヒ</t>
    </rPh>
    <rPh sb="62" eb="64">
      <t>カサン</t>
    </rPh>
    <rPh sb="71" eb="73">
      <t>シハラ</t>
    </rPh>
    <rPh sb="74" eb="76">
      <t>ジョウケン</t>
    </rPh>
    <phoneticPr fontId="2"/>
  </si>
  <si>
    <t>うち　キャリアコンサルタント（国家資格）数</t>
    <rPh sb="15" eb="17">
      <t>コッカ</t>
    </rPh>
    <rPh sb="17" eb="19">
      <t>シカク</t>
    </rPh>
    <rPh sb="20" eb="21">
      <t>カズ</t>
    </rPh>
    <phoneticPr fontId="2"/>
  </si>
  <si>
    <t>１３　ポジションシート（受講生募集パンフレットに活用）</t>
    <phoneticPr fontId="2"/>
  </si>
  <si>
    <t>科名</t>
    <rPh sb="0" eb="2">
      <t>カメイ</t>
    </rPh>
    <phoneticPr fontId="2"/>
  </si>
  <si>
    <t>受講対象</t>
    <rPh sb="0" eb="2">
      <t>ジュコウ</t>
    </rPh>
    <rPh sb="2" eb="4">
      <t>タイショウ</t>
    </rPh>
    <phoneticPr fontId="2"/>
  </si>
  <si>
    <t>●コースの内容（兼PR）</t>
    <phoneticPr fontId="2"/>
  </si>
  <si>
    <t>●受験できる関連資格(受験料等は別途自己負担となります)</t>
    <phoneticPr fontId="2"/>
  </si>
  <si>
    <t>●修了後取得できる関連資格(受験料等は別途自己負担となります)</t>
    <phoneticPr fontId="2"/>
  </si>
  <si>
    <t>●目標とする人材像</t>
    <phoneticPr fontId="2"/>
  </si>
  <si>
    <t>●修了後の関連職種</t>
    <phoneticPr fontId="2"/>
  </si>
  <si>
    <t>訓練期間</t>
    <rPh sb="0" eb="2">
      <t>クンレン</t>
    </rPh>
    <rPh sb="2" eb="4">
      <t>キカン</t>
    </rPh>
    <phoneticPr fontId="2"/>
  </si>
  <si>
    <t>●主な訓練カリキュラム</t>
    <phoneticPr fontId="2"/>
  </si>
  <si>
    <t>記載不要
（実施施設地図データ掲載位置）</t>
    <rPh sb="0" eb="2">
      <t>キサイ</t>
    </rPh>
    <rPh sb="2" eb="4">
      <t>フヨウ</t>
    </rPh>
    <rPh sb="6" eb="8">
      <t>ジッシ</t>
    </rPh>
    <rPh sb="8" eb="10">
      <t>シセツ</t>
    </rPh>
    <rPh sb="10" eb="12">
      <t>チズ</t>
    </rPh>
    <rPh sb="15" eb="17">
      <t>ケイサイ</t>
    </rPh>
    <rPh sb="17" eb="19">
      <t>イチ</t>
    </rPh>
    <phoneticPr fontId="2"/>
  </si>
  <si>
    <t>●施設見学会日程</t>
    <rPh sb="1" eb="3">
      <t>シセツ</t>
    </rPh>
    <rPh sb="3" eb="6">
      <t>ケンガクカイ</t>
    </rPh>
    <rPh sb="6" eb="8">
      <t>ニッテイ</t>
    </rPh>
    <phoneticPr fontId="2"/>
  </si>
  <si>
    <t>●費用</t>
    <rPh sb="1" eb="3">
      <t>ヒヨウ</t>
    </rPh>
    <phoneticPr fontId="2"/>
  </si>
  <si>
    <t>●　月　日（　）　時　　●　月　日（　）　時
●　月　日（　）　時　　●　月　日（　）　時
●　月　日（　）　時　　●　月　日（　）　時
●　月　日（　）　時　　●　月　日（　）　時</t>
    <phoneticPr fontId="2"/>
  </si>
  <si>
    <t>●実施施設</t>
    <rPh sb="1" eb="5">
      <t>ジッシシセツ</t>
    </rPh>
    <phoneticPr fontId="2"/>
  </si>
  <si>
    <t>●最寄駅（路線）・最寄駅からの所要時間等</t>
    <rPh sb="1" eb="4">
      <t>モヨリエキ</t>
    </rPh>
    <rPh sb="5" eb="7">
      <t>ロセン</t>
    </rPh>
    <rPh sb="9" eb="12">
      <t>モヨリエキ</t>
    </rPh>
    <rPh sb="15" eb="17">
      <t>ショヨウ</t>
    </rPh>
    <rPh sb="17" eb="19">
      <t>ジカン</t>
    </rPh>
    <rPh sb="19" eb="20">
      <t>ナド</t>
    </rPh>
    <phoneticPr fontId="2"/>
  </si>
  <si>
    <t>受講対象（入力文字数）</t>
    <rPh sb="0" eb="2">
      <t>ジュコウ</t>
    </rPh>
    <rPh sb="2" eb="4">
      <t>タイショウ</t>
    </rPh>
    <rPh sb="5" eb="7">
      <t>ニュウリョク</t>
    </rPh>
    <rPh sb="7" eb="10">
      <t>モジスウ</t>
    </rPh>
    <phoneticPr fontId="2"/>
  </si>
  <si>
    <t>≦</t>
    <phoneticPr fontId="2"/>
  </si>
  <si>
    <t>コースの内容（兼PR）（入力文字数）</t>
    <rPh sb="12" eb="17">
      <t>ニュウリョクモジスウ</t>
    </rPh>
    <phoneticPr fontId="2"/>
  </si>
  <si>
    <t>目標とする人材像（入力文字数）</t>
    <rPh sb="9" eb="14">
      <t>ニュウリョクモジスウ</t>
    </rPh>
    <phoneticPr fontId="2"/>
  </si>
  <si>
    <t>修了後の関連職種（入力文字数）</t>
    <rPh sb="9" eb="14">
      <t>ニュウリョクモジスウ</t>
    </rPh>
    <phoneticPr fontId="2"/>
  </si>
  <si>
    <t>学科（入力文字数）</t>
    <rPh sb="0" eb="2">
      <t>ガッカ</t>
    </rPh>
    <rPh sb="3" eb="8">
      <t>ニュウリョクモジスウ</t>
    </rPh>
    <phoneticPr fontId="2"/>
  </si>
  <si>
    <t>実技（入力文字数）</t>
    <rPh sb="0" eb="2">
      <t>ジツギ</t>
    </rPh>
    <rPh sb="3" eb="8">
      <t>ニュウリョクモジスウ</t>
    </rPh>
    <phoneticPr fontId="2"/>
  </si>
  <si>
    <t>就職支援（入力文字数）</t>
    <rPh sb="0" eb="2">
      <t>シュウショク</t>
    </rPh>
    <rPh sb="2" eb="4">
      <t>シエン</t>
    </rPh>
    <rPh sb="5" eb="10">
      <t>ニュウリョクモジスウ</t>
    </rPh>
    <phoneticPr fontId="2"/>
  </si>
  <si>
    <t>●オンライン訓練について</t>
    <rPh sb="6" eb="8">
      <t>クンレン</t>
    </rPh>
    <phoneticPr fontId="2"/>
  </si>
  <si>
    <t>※受講可能機器：</t>
    <rPh sb="1" eb="3">
      <t>ジュコウ</t>
    </rPh>
    <rPh sb="3" eb="5">
      <t>カノウ</t>
    </rPh>
    <rPh sb="5" eb="7">
      <t>キキ</t>
    </rPh>
    <phoneticPr fontId="2"/>
  </si>
  <si>
    <t>必要機器の無償貸与</t>
    <rPh sb="0" eb="2">
      <t>ヒツヨウ</t>
    </rPh>
    <rPh sb="2" eb="4">
      <t>キキ</t>
    </rPh>
    <rPh sb="5" eb="7">
      <t>ムショウ</t>
    </rPh>
    <rPh sb="7" eb="9">
      <t>タイヨ</t>
    </rPh>
    <phoneticPr fontId="2"/>
  </si>
  <si>
    <t>使用ソフトウェア</t>
    <rPh sb="0" eb="2">
      <t>シヨウ</t>
    </rPh>
    <phoneticPr fontId="2"/>
  </si>
  <si>
    <t>システム等の概要</t>
    <phoneticPr fontId="2"/>
  </si>
  <si>
    <t>具体的な活用内容</t>
    <rPh sb="0" eb="3">
      <t>グタイテキ</t>
    </rPh>
    <rPh sb="4" eb="6">
      <t>カツヨウ</t>
    </rPh>
    <rPh sb="6" eb="8">
      <t>ナイヨウ</t>
    </rPh>
    <phoneticPr fontId="2"/>
  </si>
  <si>
    <t>実習</t>
    <phoneticPr fontId="2"/>
  </si>
  <si>
    <t>訓練時間（座学）</t>
    <rPh sb="0" eb="2">
      <t>クンレン</t>
    </rPh>
    <rPh sb="2" eb="4">
      <t>ジカン</t>
    </rPh>
    <rPh sb="5" eb="7">
      <t>ザガク</t>
    </rPh>
    <phoneticPr fontId="2"/>
  </si>
  <si>
    <t>訓練時間（実習）</t>
    <rPh sb="0" eb="2">
      <t>クンレン</t>
    </rPh>
    <rPh sb="2" eb="4">
      <t>ジカン</t>
    </rPh>
    <rPh sb="5" eb="7">
      <t>ジッシュウ</t>
    </rPh>
    <phoneticPr fontId="2"/>
  </si>
  <si>
    <t>○</t>
    <phoneticPr fontId="2"/>
  </si>
  <si>
    <t>教員免許</t>
    <phoneticPr fontId="2"/>
  </si>
  <si>
    <t>１０月別カリキュラム１</t>
    <rPh sb="2" eb="4">
      <t>ツキベツ</t>
    </rPh>
    <phoneticPr fontId="2"/>
  </si>
  <si>
    <t>１０月別カリキュラム２</t>
    <rPh sb="2" eb="4">
      <t>ツキベツ</t>
    </rPh>
    <phoneticPr fontId="2"/>
  </si>
  <si>
    <t>１０月別カリキュラム３</t>
    <rPh sb="2" eb="4">
      <t>ツキベツ</t>
    </rPh>
    <phoneticPr fontId="2"/>
  </si>
  <si>
    <t>１０月別カリキュラム（デュアル）1</t>
    <rPh sb="2" eb="4">
      <t>ツキベツ</t>
    </rPh>
    <phoneticPr fontId="2"/>
  </si>
  <si>
    <t>１０月別カリキュラム（デュアル）2</t>
    <rPh sb="2" eb="4">
      <t>ツキベツ</t>
    </rPh>
    <phoneticPr fontId="2"/>
  </si>
  <si>
    <t>デジタル訓練促進費（DX推進スキル標準）の該当</t>
    <rPh sb="4" eb="6">
      <t>クンレン</t>
    </rPh>
    <rPh sb="6" eb="8">
      <t>ソクシン</t>
    </rPh>
    <rPh sb="8" eb="9">
      <t>ヒ</t>
    </rPh>
    <rPh sb="21" eb="23">
      <t>ガイトウ</t>
    </rPh>
    <phoneticPr fontId="2"/>
  </si>
  <si>
    <t>デジタル訓練促進費（対象資格）の該当</t>
    <rPh sb="4" eb="6">
      <t>クンレン</t>
    </rPh>
    <rPh sb="6" eb="8">
      <t>ソクシン</t>
    </rPh>
    <rPh sb="8" eb="9">
      <t>ヒ</t>
    </rPh>
    <rPh sb="16" eb="18">
      <t>ガイトウ</t>
    </rPh>
    <phoneticPr fontId="2"/>
  </si>
  <si>
    <t>※この項目は、デジタル訓練促進費の対象となる資格を目標とする場合のみ入力してください。</t>
    <phoneticPr fontId="2"/>
  </si>
  <si>
    <t>ＤＳＳ該当</t>
    <rPh sb="3" eb="5">
      <t>ガイトウ</t>
    </rPh>
    <phoneticPr fontId="2"/>
  </si>
  <si>
    <t>デジタル資格該当</t>
    <rPh sb="4" eb="6">
      <t>シカク</t>
    </rPh>
    <rPh sb="6" eb="8">
      <t>ガイトウ</t>
    </rPh>
    <phoneticPr fontId="2"/>
  </si>
  <si>
    <t>育児等両立応援訓練（短時間訓練）（３箇月）</t>
    <rPh sb="0" eb="3">
      <t>イクジナド</t>
    </rPh>
    <rPh sb="3" eb="5">
      <t>リョウリツ</t>
    </rPh>
    <rPh sb="5" eb="7">
      <t>オウエン</t>
    </rPh>
    <rPh sb="7" eb="9">
      <t>クンレン</t>
    </rPh>
    <rPh sb="18" eb="19">
      <t>カ</t>
    </rPh>
    <rPh sb="19" eb="20">
      <t>ゲツ</t>
    </rPh>
    <phoneticPr fontId="2"/>
  </si>
  <si>
    <t>育児等両立応援訓練（短時間訓練）（４箇月）</t>
    <rPh sb="0" eb="3">
      <t>イクジナド</t>
    </rPh>
    <rPh sb="3" eb="5">
      <t>リョウリツ</t>
    </rPh>
    <rPh sb="5" eb="7">
      <t>オウエン</t>
    </rPh>
    <rPh sb="7" eb="9">
      <t>クンレン</t>
    </rPh>
    <rPh sb="18" eb="19">
      <t>カ</t>
    </rPh>
    <rPh sb="19" eb="20">
      <t>ゲツ</t>
    </rPh>
    <phoneticPr fontId="2"/>
  </si>
  <si>
    <t>育児等両立応援訓練（短時間訓練）（５箇月）</t>
    <rPh sb="0" eb="3">
      <t>イクジナド</t>
    </rPh>
    <rPh sb="3" eb="5">
      <t>リョウリツ</t>
    </rPh>
    <rPh sb="5" eb="7">
      <t>オウエン</t>
    </rPh>
    <rPh sb="7" eb="9">
      <t>クンレン</t>
    </rPh>
    <rPh sb="18" eb="19">
      <t>カ</t>
    </rPh>
    <rPh sb="19" eb="20">
      <t>ゲツ</t>
    </rPh>
    <phoneticPr fontId="2"/>
  </si>
  <si>
    <t>育児等両立応援訓練（短時間訓練）（６箇月）</t>
    <rPh sb="0" eb="3">
      <t>イクジナド</t>
    </rPh>
    <rPh sb="3" eb="5">
      <t>リョウリツ</t>
    </rPh>
    <rPh sb="5" eb="7">
      <t>オウエン</t>
    </rPh>
    <rPh sb="7" eb="9">
      <t>クンレン</t>
    </rPh>
    <rPh sb="18" eb="19">
      <t>カ</t>
    </rPh>
    <rPh sb="19" eb="20">
      <t>ゲツ</t>
    </rPh>
    <phoneticPr fontId="2"/>
  </si>
  <si>
    <r>
      <t>　</t>
    </r>
    <r>
      <rPr>
        <b/>
        <u/>
        <sz val="11"/>
        <rFont val="ＭＳ Ｐゴシック"/>
        <family val="3"/>
        <charset val="128"/>
      </rPr>
      <t>1日以上</t>
    </r>
    <r>
      <rPr>
        <b/>
        <sz val="11"/>
        <rFont val="ＭＳ Ｐゴシック"/>
        <family val="3"/>
        <charset val="128"/>
      </rPr>
      <t>設定すること。</t>
    </r>
    <rPh sb="2" eb="3">
      <t>ニチ</t>
    </rPh>
    <rPh sb="3" eb="5">
      <t>イジョウ</t>
    </rPh>
    <rPh sb="5" eb="7">
      <t>セッテイ</t>
    </rPh>
    <phoneticPr fontId="2"/>
  </si>
  <si>
    <t>在席毎日</t>
    <rPh sb="0" eb="2">
      <t>ザイセキ</t>
    </rPh>
    <rPh sb="2" eb="4">
      <t>マイニチ</t>
    </rPh>
    <phoneticPr fontId="2"/>
  </si>
  <si>
    <t>在席定期</t>
    <rPh sb="0" eb="2">
      <t>ザイセキ</t>
    </rPh>
    <rPh sb="2" eb="4">
      <t>テイキ</t>
    </rPh>
    <phoneticPr fontId="2"/>
  </si>
  <si>
    <t>在席不定期</t>
    <rPh sb="0" eb="2">
      <t>ザイセキ</t>
    </rPh>
    <rPh sb="2" eb="5">
      <t>フテイキ</t>
    </rPh>
    <phoneticPr fontId="2"/>
  </si>
  <si>
    <t>3回目
以降</t>
    <rPh sb="1" eb="3">
      <t>カイメ</t>
    </rPh>
    <rPh sb="4" eb="6">
      <t>イコウ</t>
    </rPh>
    <phoneticPr fontId="2"/>
  </si>
  <si>
    <t>通常よりも遅い終了時刻がある場合はカッコ書きでその時間を入力してください。
（記入例）16:30（17:00)</t>
    <rPh sb="7" eb="9">
      <t>シュウリョウ</t>
    </rPh>
    <phoneticPr fontId="2"/>
  </si>
  <si>
    <t>令和７年度（合計値、平均値）</t>
    <phoneticPr fontId="2"/>
  </si>
  <si>
    <t>再就職促進訓練室</t>
    <rPh sb="7" eb="8">
      <t>シツ</t>
    </rPh>
    <phoneticPr fontId="2"/>
  </si>
  <si>
    <t>雇用就業部</t>
    <rPh sb="0" eb="2">
      <t>コヨウ</t>
    </rPh>
    <phoneticPr fontId="2"/>
  </si>
  <si>
    <t>「８就職担当名簿」シートの「在席日数」と一致させてください。</t>
    <rPh sb="14" eb="16">
      <t>ザイセキ</t>
    </rPh>
    <rPh sb="16" eb="18">
      <t>ニッスウ</t>
    </rPh>
    <rPh sb="20" eb="22">
      <t>イッチ</t>
    </rPh>
    <phoneticPr fontId="2"/>
  </si>
  <si>
    <t>令　和　７　年　度　実　績</t>
    <rPh sb="0" eb="1">
      <t>レイ</t>
    </rPh>
    <rPh sb="2" eb="3">
      <t>ワ</t>
    </rPh>
    <rPh sb="6" eb="7">
      <t>トシ</t>
    </rPh>
    <rPh sb="8" eb="9">
      <t>ド</t>
    </rPh>
    <rPh sb="10" eb="11">
      <t>ジツ</t>
    </rPh>
    <rPh sb="12" eb="13">
      <t>セキ</t>
    </rPh>
    <phoneticPr fontId="2"/>
  </si>
  <si>
    <t>開講時期
（令和5年4月以降）</t>
    <rPh sb="0" eb="2">
      <t>カイコウ</t>
    </rPh>
    <rPh sb="2" eb="4">
      <t>ジキ</t>
    </rPh>
    <rPh sb="6" eb="8">
      <t>レイワ</t>
    </rPh>
    <rPh sb="9" eb="10">
      <t>ネン</t>
    </rPh>
    <rPh sb="11" eb="14">
      <t>ガツイコウ</t>
    </rPh>
    <phoneticPr fontId="2"/>
  </si>
  <si>
    <t>駅</t>
    <rPh sb="0" eb="1">
      <t>エキ</t>
    </rPh>
    <phoneticPr fontId="2"/>
  </si>
  <si>
    <t>概ね50歳以上の求職者に関し就労に繋がるような訓練内容、就職支援又は通学・訓練しやすい設備・環境等がある場合、入力してください。50歳以上にもおすすめの科目として「中高年者」マークをつけて受講生を募集します。</t>
    <rPh sb="0" eb="1">
      <t>オオム</t>
    </rPh>
    <rPh sb="4" eb="7">
      <t>サイイジョウ</t>
    </rPh>
    <rPh sb="8" eb="10">
      <t>キュウショク</t>
    </rPh>
    <rPh sb="10" eb="11">
      <t>シャ</t>
    </rPh>
    <rPh sb="12" eb="13">
      <t>カン</t>
    </rPh>
    <rPh sb="14" eb="16">
      <t>シュウロウ</t>
    </rPh>
    <rPh sb="17" eb="18">
      <t>ツナ</t>
    </rPh>
    <rPh sb="23" eb="25">
      <t>クンレン</t>
    </rPh>
    <rPh sb="25" eb="27">
      <t>ナイヨウ</t>
    </rPh>
    <rPh sb="28" eb="30">
      <t>シュウショク</t>
    </rPh>
    <rPh sb="30" eb="32">
      <t>シエン</t>
    </rPh>
    <rPh sb="32" eb="33">
      <t>マタ</t>
    </rPh>
    <rPh sb="34" eb="36">
      <t>ツウガク</t>
    </rPh>
    <rPh sb="37" eb="39">
      <t>クンレン</t>
    </rPh>
    <rPh sb="43" eb="45">
      <t>セツビ</t>
    </rPh>
    <rPh sb="46" eb="49">
      <t>カンキョウナド</t>
    </rPh>
    <rPh sb="52" eb="54">
      <t>バアイ</t>
    </rPh>
    <rPh sb="55" eb="57">
      <t>ニュウリョク</t>
    </rPh>
    <rPh sb="66" eb="69">
      <t>サイイジョウ</t>
    </rPh>
    <rPh sb="76" eb="78">
      <t>カモク</t>
    </rPh>
    <rPh sb="82" eb="85">
      <t>チュウコウネン</t>
    </rPh>
    <rPh sb="85" eb="86">
      <t>シャ</t>
    </rPh>
    <rPh sb="94" eb="97">
      <t>ジュコウセイ</t>
    </rPh>
    <rPh sb="98" eb="100">
      <t>ボシュウ</t>
    </rPh>
    <phoneticPr fontId="2"/>
  </si>
  <si>
    <t>ウクライナ避難民向け職業訓練は分類番号はありません。（空欄にする）</t>
    <rPh sb="5" eb="8">
      <t>ヒナンミン</t>
    </rPh>
    <rPh sb="8" eb="9">
      <t>ム</t>
    </rPh>
    <rPh sb="10" eb="12">
      <t>ショクギョウ</t>
    </rPh>
    <rPh sb="12" eb="14">
      <t>クンレン</t>
    </rPh>
    <rPh sb="15" eb="17">
      <t>ブンルイ</t>
    </rPh>
    <rPh sb="17" eb="19">
      <t>バンゴウ</t>
    </rPh>
    <rPh sb="27" eb="29">
      <t>クウラン</t>
    </rPh>
    <phoneticPr fontId="2"/>
  </si>
  <si>
    <r>
      <t>訓練生の自己負担にできるのは、訓練生本人の所有となり訓練実施のうえで必ず必要となるものに限ります。（</t>
    </r>
    <r>
      <rPr>
        <b/>
        <sz val="11"/>
        <rFont val="ＭＳ Ｐゴシック"/>
        <family val="3"/>
        <charset val="128"/>
      </rPr>
      <t>職場実習で健康診断を受診することが必要な場合など</t>
    </r>
    <r>
      <rPr>
        <sz val="11"/>
        <rFont val="ＭＳ Ｐゴシック"/>
        <family val="3"/>
        <charset val="128"/>
      </rPr>
      <t>）
また</t>
    </r>
    <r>
      <rPr>
        <b/>
        <sz val="11"/>
        <rFont val="ＭＳ Ｐゴシック"/>
        <family val="3"/>
        <charset val="128"/>
      </rPr>
      <t>介護初任者研修</t>
    </r>
    <r>
      <rPr>
        <sz val="11"/>
        <rFont val="ＭＳ Ｐゴシック"/>
        <family val="3"/>
        <charset val="128"/>
      </rPr>
      <t>等の資格取得に関し、</t>
    </r>
    <r>
      <rPr>
        <b/>
        <sz val="11"/>
        <rFont val="ＭＳ Ｐゴシック"/>
        <family val="3"/>
        <charset val="128"/>
      </rPr>
      <t>有料補講</t>
    </r>
    <r>
      <rPr>
        <sz val="11"/>
        <rFont val="ＭＳ Ｐゴシック"/>
        <family val="3"/>
        <charset val="128"/>
      </rPr>
      <t>（特別な救済措置）を実施する場合は、有料補講がある旨を記載ください。</t>
    </r>
    <rPh sb="0" eb="3">
      <t>クンレンセイ</t>
    </rPh>
    <rPh sb="4" eb="6">
      <t>ジコ</t>
    </rPh>
    <rPh sb="6" eb="8">
      <t>フタン</t>
    </rPh>
    <rPh sb="15" eb="18">
      <t>クンレンセイ</t>
    </rPh>
    <rPh sb="18" eb="20">
      <t>ホンニン</t>
    </rPh>
    <rPh sb="21" eb="23">
      <t>ショユウ</t>
    </rPh>
    <rPh sb="26" eb="28">
      <t>クンレン</t>
    </rPh>
    <rPh sb="28" eb="30">
      <t>ジッシ</t>
    </rPh>
    <rPh sb="34" eb="35">
      <t>カナラ</t>
    </rPh>
    <rPh sb="36" eb="38">
      <t>ヒツヨウ</t>
    </rPh>
    <rPh sb="44" eb="45">
      <t>カギ</t>
    </rPh>
    <rPh sb="50" eb="52">
      <t>ショクバ</t>
    </rPh>
    <rPh sb="52" eb="54">
      <t>ジッシュウ</t>
    </rPh>
    <rPh sb="55" eb="57">
      <t>ケンコウ</t>
    </rPh>
    <rPh sb="57" eb="59">
      <t>シンダン</t>
    </rPh>
    <rPh sb="60" eb="62">
      <t>ジュシン</t>
    </rPh>
    <rPh sb="67" eb="69">
      <t>ヒツヨウ</t>
    </rPh>
    <rPh sb="70" eb="72">
      <t>バアイ</t>
    </rPh>
    <phoneticPr fontId="2"/>
  </si>
  <si>
    <r>
      <t>文字数：220文字以内
当訓練科目の全体的な概要、カリキュラムの狙い、訓練終了後に訓練生が目指す人材像などを入力してください。
(注意</t>
    </r>
    <r>
      <rPr>
        <b/>
        <u/>
        <sz val="11"/>
        <rFont val="ＭＳ Ｐゴシック"/>
        <family val="3"/>
        <charset val="128"/>
      </rPr>
      <t>)文体は「である調」で入力してください。</t>
    </r>
    <rPh sb="0" eb="3">
      <t>モジスウ</t>
    </rPh>
    <rPh sb="7" eb="9">
      <t>モジ</t>
    </rPh>
    <rPh sb="9" eb="11">
      <t>イナイ</t>
    </rPh>
    <rPh sb="12" eb="13">
      <t>トウ</t>
    </rPh>
    <rPh sb="13" eb="15">
      <t>クンレン</t>
    </rPh>
    <rPh sb="15" eb="17">
      <t>カモク</t>
    </rPh>
    <rPh sb="18" eb="21">
      <t>ゼンタイテキ</t>
    </rPh>
    <rPh sb="22" eb="24">
      <t>ガイヨウ</t>
    </rPh>
    <rPh sb="32" eb="33">
      <t>ネラ</t>
    </rPh>
    <rPh sb="35" eb="37">
      <t>クンレン</t>
    </rPh>
    <rPh sb="37" eb="39">
      <t>シュウリョウ</t>
    </rPh>
    <rPh sb="39" eb="40">
      <t>ゴ</t>
    </rPh>
    <rPh sb="41" eb="44">
      <t>クンレンセイ</t>
    </rPh>
    <rPh sb="45" eb="47">
      <t>メザ</t>
    </rPh>
    <rPh sb="48" eb="50">
      <t>ジンザイ</t>
    </rPh>
    <rPh sb="50" eb="51">
      <t>ゾウ</t>
    </rPh>
    <rPh sb="54" eb="56">
      <t>ニュウリョク</t>
    </rPh>
    <rPh sb="66" eb="68">
      <t>チュウイ</t>
    </rPh>
    <rPh sb="69" eb="71">
      <t>ブンタイ</t>
    </rPh>
    <rPh sb="76" eb="77">
      <t>チョウ</t>
    </rPh>
    <rPh sb="79" eb="81">
      <t>ニュウリョク</t>
    </rPh>
    <phoneticPr fontId="2"/>
  </si>
  <si>
    <t>離職3・育短</t>
    <rPh sb="0" eb="2">
      <t>リショク</t>
    </rPh>
    <rPh sb="4" eb="5">
      <t>イク</t>
    </rPh>
    <rPh sb="5" eb="6">
      <t>タン</t>
    </rPh>
    <phoneticPr fontId="2"/>
  </si>
  <si>
    <t>デジタルリテラシーの有無</t>
    <rPh sb="10" eb="12">
      <t>ウム</t>
    </rPh>
    <phoneticPr fontId="2"/>
  </si>
  <si>
    <t>デジタルリテラシー有無</t>
    <rPh sb="9" eb="11">
      <t>ウム</t>
    </rPh>
    <phoneticPr fontId="2"/>
  </si>
  <si>
    <t>事務室</t>
    <rPh sb="0" eb="3">
      <t>ジムシツ</t>
    </rPh>
    <phoneticPr fontId="2"/>
  </si>
  <si>
    <t>※この項目は、デジタル訓練促進費の対象となるコース設定時のみ入力してください。
有の場合は「スキル項目・学習項目チェックシート」のご提出が必要です。</t>
    <phoneticPr fontId="2"/>
  </si>
  <si>
    <t>インターネット等、求人情報を提供する機会を設け、求人情報を受講生がいつでも見られる状況の場合、「有」を選択してください</t>
    <rPh sb="7" eb="8">
      <t>ナド</t>
    </rPh>
    <rPh sb="9" eb="11">
      <t>キュウジン</t>
    </rPh>
    <rPh sb="11" eb="13">
      <t>ジョウホウ</t>
    </rPh>
    <rPh sb="14" eb="16">
      <t>テイキョウ</t>
    </rPh>
    <rPh sb="18" eb="20">
      <t>キカイ</t>
    </rPh>
    <rPh sb="21" eb="22">
      <t>モウ</t>
    </rPh>
    <rPh sb="24" eb="26">
      <t>キュウジン</t>
    </rPh>
    <rPh sb="26" eb="28">
      <t>ジョウホウ</t>
    </rPh>
    <rPh sb="29" eb="32">
      <t>ジュコウセイ</t>
    </rPh>
    <rPh sb="37" eb="38">
      <t>ミ</t>
    </rPh>
    <rPh sb="41" eb="43">
      <t>ジョウキョウ</t>
    </rPh>
    <rPh sb="44" eb="46">
      <t>バアイ</t>
    </rPh>
    <rPh sb="48" eb="49">
      <t>アリ</t>
    </rPh>
    <rPh sb="51" eb="53">
      <t>センタク</t>
    </rPh>
    <phoneticPr fontId="2"/>
  </si>
  <si>
    <t>★</t>
    <phoneticPr fontId="2"/>
  </si>
  <si>
    <t>上記期間の他、就職活動日に設定できない日は、入力時セルが赤くなります。</t>
    <rPh sb="0" eb="2">
      <t>ジョウキ</t>
    </rPh>
    <rPh sb="2" eb="4">
      <t>キカン</t>
    </rPh>
    <rPh sb="5" eb="6">
      <t>ホカ</t>
    </rPh>
    <rPh sb="7" eb="9">
      <t>シュウショク</t>
    </rPh>
    <rPh sb="9" eb="11">
      <t>カツドウ</t>
    </rPh>
    <rPh sb="11" eb="12">
      <t>ビ</t>
    </rPh>
    <rPh sb="13" eb="15">
      <t>セッテイ</t>
    </rPh>
    <rPh sb="19" eb="20">
      <t>ヒ</t>
    </rPh>
    <rPh sb="28" eb="29">
      <t>アカ</t>
    </rPh>
    <phoneticPr fontId="2"/>
  </si>
  <si>
    <t>育</t>
    <phoneticPr fontId="2"/>
  </si>
  <si>
    <t>育短</t>
    <rPh sb="0" eb="2">
      <t>イクタン</t>
    </rPh>
    <phoneticPr fontId="2"/>
  </si>
  <si>
    <r>
      <t>１３　ポジションシート</t>
    </r>
    <r>
      <rPr>
        <sz val="12"/>
        <rFont val="ＭＳ Ｐゴシック"/>
        <family val="3"/>
        <charset val="128"/>
      </rPr>
      <t>（受講生募集パンフレットに活用）</t>
    </r>
    <phoneticPr fontId="2"/>
  </si>
  <si>
    <t>「4-3実習生受入企業一覧(デュアル)」シートの「受入企業名」欄に入力した数が反映されます。</t>
    <phoneticPr fontId="2"/>
  </si>
  <si>
    <t>開講時期
（令和5年
4月以降）</t>
    <rPh sb="0" eb="2">
      <t>カイコウ</t>
    </rPh>
    <rPh sb="2" eb="4">
      <t>ジキ</t>
    </rPh>
    <rPh sb="6" eb="8">
      <t>レイワ</t>
    </rPh>
    <rPh sb="9" eb="10">
      <t>ネン</t>
    </rPh>
    <rPh sb="10" eb="11">
      <t>ヘイネン</t>
    </rPh>
    <rPh sb="12" eb="13">
      <t>ガツ</t>
    </rPh>
    <rPh sb="13" eb="15">
      <t>イコウ</t>
    </rPh>
    <phoneticPr fontId="2"/>
  </si>
  <si>
    <t>デジタルリテラシーを含むカリキュラムの実施</t>
    <rPh sb="10" eb="11">
      <t>フク</t>
    </rPh>
    <rPh sb="19" eb="21">
      <t>ジッシ</t>
    </rPh>
    <phoneticPr fontId="2"/>
  </si>
  <si>
    <t>１人あたり　１か月上限53,000円（外税）
ウクライナ避難民向け職業訓練は１人あたり　１か月上限90,000円（外税）</t>
    <phoneticPr fontId="2"/>
  </si>
  <si>
    <t>１人あたり　１か月上限63,000円（外税）</t>
    <rPh sb="1" eb="2">
      <t>ニン</t>
    </rPh>
    <rPh sb="8" eb="9">
      <t>ゲツ</t>
    </rPh>
    <rPh sb="19" eb="20">
      <t>ガイ</t>
    </rPh>
    <rPh sb="20" eb="21">
      <t>ゼイ</t>
    </rPh>
    <phoneticPr fontId="2"/>
  </si>
  <si>
    <t>有</t>
  </si>
  <si>
    <t>修了式</t>
  </si>
  <si>
    <r>
      <t>※この項目は、</t>
    </r>
    <r>
      <rPr>
        <b/>
        <sz val="11"/>
        <rFont val="ＭＳ Ｐゴシック"/>
        <family val="3"/>
        <charset val="128"/>
      </rPr>
      <t>全てのコースで必須</t>
    </r>
    <r>
      <rPr>
        <sz val="11"/>
        <rFont val="ＭＳ Ｐゴシック"/>
        <family val="3"/>
        <charset val="128"/>
      </rPr>
      <t>です。
また、</t>
    </r>
    <r>
      <rPr>
        <b/>
        <sz val="11"/>
        <rFont val="ＭＳ Ｐゴシック"/>
        <family val="3"/>
        <charset val="128"/>
      </rPr>
      <t>「６カリキュラム」への対象内容の記載及び「チェックシート」のご提出が必要</t>
    </r>
    <r>
      <rPr>
        <sz val="11"/>
        <rFont val="ＭＳ Ｐゴシック"/>
        <family val="3"/>
        <charset val="128"/>
      </rPr>
      <t>です。</t>
    </r>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</si>
</sst>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6">
    <numFmt numFmtId="176" formatCode="_ #,##0;[Red]_ \-#,##0"/>
    <numFmt numFmtId="177" formatCode="[&lt;=99999999]####\-####;\(00\)\ ####\-####"/>
    <numFmt numFmtId="178" formatCode="0.0_);[Red]\(0.0\)"/>
    <numFmt numFmtId="179" formatCode="0.0_ "/>
    <numFmt numFmtId="180" formatCode="#,##0;&quot;△ &quot;#,##0"/>
    <numFmt numFmtId="181" formatCode="d"/>
    <numFmt numFmtId="182" formatCode="aaa"/>
    <numFmt numFmtId="183" formatCode="m&quot;月&quot;"/>
    <numFmt numFmtId="184" formatCode="#\ &quot;人用&quot;"/>
    <numFmt numFmtId="185" formatCode="[&lt;=999]000;[&lt;=9999]000\-00;000\-0000"/>
    <numFmt numFmtId="186" formatCode="#\ &quot;人&quot;"/>
    <numFmt numFmtId="187" formatCode="&quot;［&quot;#\ &quot;H&quot;&quot;］&quot;"/>
    <numFmt numFmtId="188" formatCode="0.0%"/>
    <numFmt numFmtId="189" formatCode="#&quot;人&quot;"/>
    <numFmt numFmtId="190" formatCode="&quot;（&quot;0&quot;）&quot;"/>
    <numFmt numFmtId="191" formatCode="&quot;(&quot;0&quot;)&quot;"/>
    <numFmt numFmtId="192" formatCode="#,000\ &quot;円&quot;"/>
    <numFmt numFmtId="193" formatCode="#&quot;台&quot;"/>
    <numFmt numFmtId="194" formatCode="0&quot;年&quot;"/>
    <numFmt numFmtId="195" formatCode="[$-411]ggge&quot;年&quot;m&quot;月&quot;d&quot;日&quot;;@"/>
    <numFmt numFmtId="196" formatCode="0&quot;人&quot;"/>
    <numFmt numFmtId="197" formatCode="d&quot;月&quot;"/>
    <numFmt numFmtId="198" formatCode="0.00_ "/>
    <numFmt numFmtId="199" formatCode="#"/>
    <numFmt numFmtId="200" formatCode="General&quot;人&quot;"/>
    <numFmt numFmtId="201" formatCode="[$-411]ge\.m\.d;@"/>
  </numFmts>
  <fonts count="68">
    <font>
      <sz val="11"/>
      <name val="ＭＳ Ｐゴシック"/>
      <family val="3"/>
      <charset val="128"/>
    </font>
    <font>
      <sz val="11"/>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1"/>
      <name val="ＭＳ Ｐゴシック"/>
      <family val="3"/>
      <charset val="128"/>
    </font>
    <font>
      <b/>
      <sz val="12"/>
      <name val="ＭＳ Ｐゴシック"/>
      <family val="3"/>
      <charset val="128"/>
    </font>
    <font>
      <sz val="12"/>
      <name val="ＭＳ Ｐゴシック"/>
      <family val="3"/>
      <charset val="128"/>
    </font>
    <font>
      <sz val="10"/>
      <name val="ＭＳ Ｐゴシック"/>
      <family val="3"/>
      <charset val="128"/>
    </font>
    <font>
      <sz val="11"/>
      <name val="ＭＳ Ｐゴシック"/>
      <family val="3"/>
      <charset val="128"/>
    </font>
    <font>
      <b/>
      <sz val="11"/>
      <color indexed="10"/>
      <name val="ＭＳ Ｐゴシック"/>
      <family val="3"/>
      <charset val="128"/>
    </font>
    <font>
      <sz val="8"/>
      <name val="ＭＳ Ｐゴシック"/>
      <family val="3"/>
      <charset val="128"/>
    </font>
    <font>
      <sz val="7"/>
      <name val="ＭＳ Ｐゴシック"/>
      <family val="3"/>
      <charset val="128"/>
    </font>
    <font>
      <sz val="9"/>
      <name val="ＭＳ Ｐゴシック"/>
      <family val="3"/>
      <charset val="128"/>
    </font>
    <font>
      <sz val="11"/>
      <color indexed="10"/>
      <name val="ＭＳ Ｐゴシック"/>
      <family val="3"/>
      <charset val="128"/>
    </font>
    <font>
      <sz val="10"/>
      <color indexed="10"/>
      <name val="ＭＳ Ｐゴシック"/>
      <family val="3"/>
      <charset val="128"/>
    </font>
    <font>
      <sz val="9"/>
      <color indexed="10"/>
      <name val="ＭＳ Ｐゴシック"/>
      <family val="3"/>
      <charset val="128"/>
    </font>
    <font>
      <b/>
      <sz val="14"/>
      <color indexed="10"/>
      <name val="ＭＳ Ｐゴシック"/>
      <family val="3"/>
      <charset val="128"/>
    </font>
    <font>
      <u val="double"/>
      <sz val="11"/>
      <name val="ＭＳ Ｐゴシック"/>
      <family val="3"/>
      <charset val="128"/>
    </font>
    <font>
      <u/>
      <sz val="11"/>
      <name val="ＭＳ Ｐゴシック"/>
      <family val="3"/>
      <charset val="128"/>
    </font>
    <font>
      <b/>
      <sz val="11"/>
      <color indexed="14"/>
      <name val="ＭＳ Ｐゴシック"/>
      <family val="3"/>
      <charset val="128"/>
    </font>
    <font>
      <sz val="11"/>
      <color indexed="14"/>
      <name val="ＭＳ Ｐゴシック"/>
      <family val="3"/>
      <charset val="128"/>
    </font>
    <font>
      <sz val="8"/>
      <color indexed="81"/>
      <name val="ＭＳ Ｐゴシック"/>
      <family val="3"/>
      <charset val="128"/>
    </font>
    <font>
      <sz val="9"/>
      <color indexed="81"/>
      <name val="ＭＳ Ｐゴシック"/>
      <family val="3"/>
      <charset val="128"/>
    </font>
    <font>
      <b/>
      <sz val="11"/>
      <color indexed="81"/>
      <name val="ＭＳ Ｐゴシック"/>
      <family val="3"/>
      <charset val="128"/>
    </font>
    <font>
      <b/>
      <sz val="9"/>
      <color indexed="81"/>
      <name val="ＭＳ Ｐゴシック"/>
      <family val="3"/>
      <charset val="128"/>
    </font>
    <font>
      <sz val="11"/>
      <color indexed="81"/>
      <name val="ＭＳ Ｐゴシック"/>
      <family val="3"/>
      <charset val="128"/>
    </font>
    <font>
      <sz val="11"/>
      <color theme="0"/>
      <name val="ＭＳ Ｐゴシック"/>
      <family val="3"/>
      <charset val="128"/>
    </font>
    <font>
      <sz val="6"/>
      <name val="ＭＳ Ｐゴシック"/>
      <family val="2"/>
      <charset val="128"/>
      <scheme val="minor"/>
    </font>
    <font>
      <sz val="10"/>
      <color indexed="81"/>
      <name val="ＭＳ Ｐゴシック"/>
      <family val="3"/>
      <charset val="128"/>
    </font>
    <font>
      <sz val="10"/>
      <name val="ＭＳ Ｐゴシック"/>
      <family val="3"/>
      <charset val="128"/>
      <scheme val="minor"/>
    </font>
    <font>
      <u/>
      <sz val="11"/>
      <color rgb="FF0070C0"/>
      <name val="ＭＳ Ｐゴシック"/>
      <family val="3"/>
      <charset val="128"/>
    </font>
    <font>
      <b/>
      <u/>
      <sz val="11"/>
      <color rgb="FF0070C0"/>
      <name val="ＭＳ Ｐゴシック"/>
      <family val="3"/>
      <charset val="128"/>
    </font>
    <font>
      <b/>
      <u/>
      <sz val="9"/>
      <color indexed="10"/>
      <name val="ＭＳ Ｐゴシック"/>
      <family val="3"/>
      <charset val="128"/>
    </font>
    <font>
      <u/>
      <sz val="9"/>
      <color indexed="81"/>
      <name val="ＭＳ Ｐゴシック"/>
      <family val="3"/>
      <charset val="128"/>
    </font>
    <font>
      <sz val="14"/>
      <name val="ＭＳ Ｐゴシック"/>
      <family val="3"/>
      <charset val="128"/>
    </font>
    <font>
      <sz val="7.5"/>
      <name val="ＭＳ Ｐゴシック"/>
      <family val="3"/>
      <charset val="128"/>
    </font>
    <font>
      <sz val="28"/>
      <color rgb="FFFF0000"/>
      <name val="ＭＳ Ｐゴシック"/>
      <family val="3"/>
      <charset val="128"/>
    </font>
    <font>
      <b/>
      <sz val="11"/>
      <color indexed="81"/>
      <name val="MS P ゴシック"/>
      <family val="3"/>
      <charset val="128"/>
    </font>
    <font>
      <b/>
      <sz val="26"/>
      <name val="ＭＳ Ｐゴシック"/>
      <family val="3"/>
      <charset val="128"/>
    </font>
    <font>
      <sz val="6"/>
      <name val="ＭＳ Ｐゴシック"/>
      <family val="2"/>
      <charset val="128"/>
    </font>
    <font>
      <sz val="11"/>
      <color rgb="FFFFFF66"/>
      <name val="ＭＳ Ｐゴシック"/>
      <family val="3"/>
      <charset val="128"/>
    </font>
    <font>
      <b/>
      <sz val="11"/>
      <color rgb="FFFF0000"/>
      <name val="ＭＳ Ｐゴシック"/>
      <family val="3"/>
      <charset val="128"/>
    </font>
    <font>
      <b/>
      <sz val="10"/>
      <name val="ＭＳ Ｐゴシック"/>
      <family val="3"/>
      <charset val="128"/>
    </font>
    <font>
      <sz val="16"/>
      <color indexed="81"/>
      <name val="HGPｺﾞｼｯｸM"/>
      <family val="3"/>
      <charset val="128"/>
    </font>
    <font>
      <b/>
      <sz val="16"/>
      <color indexed="81"/>
      <name val="HGPｺﾞｼｯｸM"/>
      <family val="3"/>
      <charset val="128"/>
    </font>
    <font>
      <sz val="9"/>
      <color indexed="81"/>
      <name val="MS P ゴシック"/>
      <family val="3"/>
      <charset val="128"/>
    </font>
    <font>
      <b/>
      <sz val="14"/>
      <color indexed="81"/>
      <name val="HGPｺﾞｼｯｸM"/>
      <family val="3"/>
      <charset val="128"/>
    </font>
    <font>
      <b/>
      <sz val="9"/>
      <color indexed="81"/>
      <name val="MS P ゴシック"/>
      <family val="3"/>
      <charset val="128"/>
    </font>
    <font>
      <b/>
      <sz val="10"/>
      <color rgb="FFFF0000"/>
      <name val="ＭＳ Ｐゴシック"/>
      <family val="3"/>
      <charset val="128"/>
    </font>
    <font>
      <b/>
      <sz val="8"/>
      <name val="ＭＳ Ｐゴシック"/>
      <family val="3"/>
      <charset val="128"/>
    </font>
    <font>
      <b/>
      <u/>
      <sz val="11"/>
      <name val="ＭＳ Ｐゴシック"/>
      <family val="3"/>
      <charset val="128"/>
    </font>
    <font>
      <sz val="11"/>
      <color rgb="FF333333"/>
      <name val="Arial"/>
      <family val="2"/>
    </font>
    <font>
      <sz val="16"/>
      <name val="ＭＳ Ｐゴシック"/>
      <family val="3"/>
      <charset val="128"/>
    </font>
    <font>
      <b/>
      <sz val="11"/>
      <color rgb="FF0070C0"/>
      <name val="ＭＳ Ｐゴシック"/>
      <family val="3"/>
      <charset val="128"/>
    </font>
    <font>
      <sz val="11"/>
      <color rgb="FF0070C0"/>
      <name val="ＭＳ Ｐゴシック"/>
      <family val="3"/>
      <charset val="128"/>
    </font>
    <font>
      <b/>
      <sz val="8"/>
      <color rgb="FFFF0000"/>
      <name val="ＭＳ Ｐゴシック"/>
      <family val="3"/>
      <charset val="128"/>
    </font>
    <font>
      <b/>
      <sz val="16"/>
      <color rgb="FF0000FF"/>
      <name val="ＭＳ Ｐゴシック"/>
      <family val="3"/>
      <charset val="128"/>
    </font>
    <font>
      <b/>
      <sz val="11"/>
      <color rgb="FF0000FF"/>
      <name val="ＭＳ Ｐゴシック"/>
      <family val="3"/>
      <charset val="128"/>
    </font>
    <font>
      <b/>
      <u/>
      <sz val="12"/>
      <name val="ＭＳ Ｐゴシック"/>
      <family val="3"/>
      <charset val="128"/>
    </font>
    <font>
      <sz val="13"/>
      <name val="ＭＳ Ｐゴシック"/>
      <family val="3"/>
      <charset val="128"/>
    </font>
    <font>
      <b/>
      <sz val="10"/>
      <color indexed="81"/>
      <name val="MS P ゴシック"/>
      <family val="3"/>
      <charset val="128"/>
    </font>
    <font>
      <b/>
      <sz val="10"/>
      <color indexed="10"/>
      <name val="MS P ゴシック"/>
      <family val="3"/>
      <charset val="128"/>
    </font>
    <font>
      <b/>
      <sz val="11"/>
      <color indexed="10"/>
      <name val="MS P ゴシック"/>
      <family val="3"/>
      <charset val="128"/>
    </font>
    <font>
      <b/>
      <sz val="12"/>
      <color indexed="10"/>
      <name val="MS P ゴシック"/>
      <family val="3"/>
      <charset val="128"/>
    </font>
    <font>
      <b/>
      <sz val="14"/>
      <color indexed="81"/>
      <name val="MS P ゴシック"/>
      <family val="3"/>
      <charset val="128"/>
    </font>
    <font>
      <sz val="14"/>
      <color indexed="81"/>
      <name val="MS P ゴシック"/>
      <family val="3"/>
      <charset val="128"/>
    </font>
    <font>
      <b/>
      <u/>
      <sz val="14"/>
      <color indexed="81"/>
      <name val="MS P ゴシック"/>
      <family val="3"/>
      <charset val="128"/>
    </font>
  </fonts>
  <fills count="21">
    <fill>
      <patternFill patternType="none"/>
    </fill>
    <fill>
      <patternFill patternType="gray125"/>
    </fill>
    <fill>
      <patternFill patternType="solid">
        <fgColor indexed="43"/>
        <bgColor indexed="64"/>
      </patternFill>
    </fill>
    <fill>
      <patternFill patternType="solid">
        <fgColor indexed="46"/>
        <bgColor indexed="64"/>
      </patternFill>
    </fill>
    <fill>
      <patternFill patternType="solid">
        <fgColor indexed="41"/>
        <bgColor indexed="64"/>
      </patternFill>
    </fill>
    <fill>
      <patternFill patternType="solid">
        <fgColor indexed="65"/>
        <bgColor indexed="64"/>
      </patternFill>
    </fill>
    <fill>
      <patternFill patternType="gray0625"/>
    </fill>
    <fill>
      <patternFill patternType="solid">
        <fgColor theme="0"/>
        <bgColor indexed="64"/>
      </patternFill>
    </fill>
    <fill>
      <patternFill patternType="solid">
        <fgColor rgb="FFCCFFCC"/>
        <bgColor indexed="64"/>
      </patternFill>
    </fill>
    <fill>
      <patternFill patternType="solid">
        <fgColor rgb="FFCCFFFF"/>
        <bgColor indexed="64"/>
      </patternFill>
    </fill>
    <fill>
      <patternFill patternType="solid">
        <fgColor rgb="FFFFFF00"/>
        <bgColor indexed="64"/>
      </patternFill>
    </fill>
    <fill>
      <patternFill patternType="solid">
        <fgColor theme="8" tint="0.79998168889431442"/>
        <bgColor indexed="64"/>
      </patternFill>
    </fill>
    <fill>
      <patternFill patternType="solid">
        <fgColor theme="0" tint="-0.14999847407452621"/>
        <bgColor indexed="64"/>
      </patternFill>
    </fill>
    <fill>
      <patternFill patternType="solid">
        <fgColor indexed="41"/>
        <bgColor auto="1"/>
      </patternFill>
    </fill>
    <fill>
      <patternFill patternType="solid">
        <fgColor theme="0" tint="-4.9989318521683403E-2"/>
        <bgColor indexed="64"/>
      </patternFill>
    </fill>
    <fill>
      <patternFill patternType="solid">
        <fgColor rgb="FFFFE7FF"/>
        <bgColor indexed="64"/>
      </patternFill>
    </fill>
    <fill>
      <patternFill patternType="solid">
        <fgColor theme="6" tint="0.79998168889431442"/>
        <bgColor indexed="64"/>
      </patternFill>
    </fill>
    <fill>
      <patternFill patternType="solid">
        <fgColor theme="3" tint="0.79998168889431442"/>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5" tint="0.59999389629810485"/>
        <bgColor indexed="64"/>
      </patternFill>
    </fill>
  </fills>
  <borders count="457">
    <border>
      <left/>
      <right/>
      <top/>
      <bottom/>
      <diagonal/>
    </border>
    <border>
      <left style="thin">
        <color indexed="64"/>
      </left>
      <right style="medium">
        <color indexed="64"/>
      </right>
      <top style="thin">
        <color indexed="64"/>
      </top>
      <bottom/>
      <diagonal/>
    </border>
    <border>
      <left/>
      <right/>
      <top/>
      <bottom style="medium">
        <color indexed="64"/>
      </bottom>
      <diagonal/>
    </border>
    <border>
      <left/>
      <right/>
      <top/>
      <bottom style="thin">
        <color indexed="64"/>
      </bottom>
      <diagonal/>
    </border>
    <border>
      <left style="medium">
        <color indexed="64"/>
      </left>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thin">
        <color indexed="64"/>
      </left>
      <right style="thin">
        <color indexed="64"/>
      </right>
      <top style="thin">
        <color indexed="64"/>
      </top>
      <bottom/>
      <diagonal/>
    </border>
    <border>
      <left/>
      <right style="medium">
        <color indexed="64"/>
      </right>
      <top/>
      <bottom style="thin">
        <color indexed="64"/>
      </bottom>
      <diagonal/>
    </border>
    <border>
      <left/>
      <right/>
      <top style="thin">
        <color indexed="64"/>
      </top>
      <bottom/>
      <diagonal/>
    </border>
    <border>
      <left style="thin">
        <color indexed="64"/>
      </left>
      <right/>
      <top/>
      <bottom/>
      <diagonal/>
    </border>
    <border>
      <left style="medium">
        <color indexed="8"/>
      </left>
      <right style="thin">
        <color indexed="8"/>
      </right>
      <top style="medium">
        <color indexed="8"/>
      </top>
      <bottom/>
      <diagonal/>
    </border>
    <border>
      <left style="thin">
        <color indexed="8"/>
      </left>
      <right style="thin">
        <color indexed="8"/>
      </right>
      <top style="medium">
        <color indexed="8"/>
      </top>
      <bottom/>
      <diagonal/>
    </border>
    <border>
      <left style="thin">
        <color indexed="8"/>
      </left>
      <right style="medium">
        <color indexed="8"/>
      </right>
      <top style="medium">
        <color indexed="8"/>
      </top>
      <bottom/>
      <diagonal/>
    </border>
    <border>
      <left style="thin">
        <color indexed="8"/>
      </left>
      <right style="medium">
        <color indexed="8"/>
      </right>
      <top/>
      <bottom style="medium">
        <color indexed="8"/>
      </bottom>
      <diagonal/>
    </border>
    <border>
      <left/>
      <right/>
      <top style="medium">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top style="medium">
        <color indexed="64"/>
      </top>
      <bottom/>
      <diagonal/>
    </border>
    <border>
      <left style="medium">
        <color indexed="64"/>
      </left>
      <right/>
      <top style="thin">
        <color indexed="64"/>
      </top>
      <bottom/>
      <diagonal/>
    </border>
    <border>
      <left/>
      <right style="thin">
        <color indexed="64"/>
      </right>
      <top style="thin">
        <color indexed="64"/>
      </top>
      <bottom style="thin">
        <color indexed="64"/>
      </bottom>
      <diagonal/>
    </border>
    <border>
      <left/>
      <right style="medium">
        <color indexed="64"/>
      </right>
      <top/>
      <bottom/>
      <diagonal/>
    </border>
    <border>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diagonal/>
    </border>
    <border>
      <left style="medium">
        <color indexed="64"/>
      </left>
      <right/>
      <top style="thin">
        <color indexed="64"/>
      </top>
      <bottom style="thin">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medium">
        <color indexed="64"/>
      </bottom>
      <diagonal/>
    </border>
    <border>
      <left/>
      <right style="thin">
        <color indexed="64"/>
      </right>
      <top style="thin">
        <color indexed="64"/>
      </top>
      <bottom/>
      <diagonal/>
    </border>
    <border>
      <left style="thin">
        <color indexed="64"/>
      </left>
      <right/>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bottom style="medium">
        <color indexed="64"/>
      </bottom>
      <diagonal/>
    </border>
    <border>
      <left/>
      <right style="medium">
        <color indexed="64"/>
      </right>
      <top style="medium">
        <color indexed="64"/>
      </top>
      <bottom style="thin">
        <color indexed="64"/>
      </bottom>
      <diagonal/>
    </border>
    <border>
      <left style="hair">
        <color indexed="64"/>
      </left>
      <right style="hair">
        <color indexed="64"/>
      </right>
      <top style="thin">
        <color indexed="64"/>
      </top>
      <bottom style="thin">
        <color indexed="64"/>
      </bottom>
      <diagonal/>
    </border>
    <border>
      <left/>
      <right/>
      <top style="medium">
        <color indexed="64"/>
      </top>
      <bottom style="hair">
        <color indexed="64"/>
      </bottom>
      <diagonal/>
    </border>
    <border>
      <left/>
      <right/>
      <top style="medium">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left style="thin">
        <color indexed="64"/>
      </left>
      <right style="dotted">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dotted">
        <color indexed="64"/>
      </left>
      <right style="dotted">
        <color indexed="64"/>
      </right>
      <top style="double">
        <color indexed="64"/>
      </top>
      <bottom style="thin">
        <color indexed="64"/>
      </bottom>
      <diagonal/>
    </border>
    <border>
      <left style="hair">
        <color indexed="64"/>
      </left>
      <right style="hair">
        <color indexed="64"/>
      </right>
      <top style="thin">
        <color indexed="64"/>
      </top>
      <bottom/>
      <diagonal/>
    </border>
    <border>
      <left style="medium">
        <color indexed="64"/>
      </left>
      <right/>
      <top/>
      <bottom style="medium">
        <color indexed="64"/>
      </bottom>
      <diagonal/>
    </border>
    <border>
      <left style="thin">
        <color indexed="8"/>
      </left>
      <right style="thin">
        <color indexed="8"/>
      </right>
      <top style="thin">
        <color indexed="8"/>
      </top>
      <bottom style="thin">
        <color indexed="8"/>
      </bottom>
      <diagonal/>
    </border>
    <border>
      <left style="double">
        <color indexed="10"/>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uble">
        <color indexed="10"/>
      </left>
      <right style="thin">
        <color indexed="64"/>
      </right>
      <top style="thin">
        <color indexed="64"/>
      </top>
      <bottom style="double">
        <color indexed="10"/>
      </bottom>
      <diagonal/>
    </border>
    <border>
      <left style="thin">
        <color indexed="64"/>
      </left>
      <right/>
      <top style="thin">
        <color indexed="64"/>
      </top>
      <bottom style="double">
        <color indexed="10"/>
      </bottom>
      <diagonal/>
    </border>
    <border>
      <left style="thin">
        <color indexed="64"/>
      </left>
      <right style="thin">
        <color indexed="64"/>
      </right>
      <top style="thin">
        <color indexed="64"/>
      </top>
      <bottom style="double">
        <color indexed="10"/>
      </bottom>
      <diagonal/>
    </border>
    <border>
      <left style="thin">
        <color indexed="64"/>
      </left>
      <right style="medium">
        <color indexed="64"/>
      </right>
      <top/>
      <bottom style="medium">
        <color indexed="64"/>
      </bottom>
      <diagonal/>
    </border>
    <border>
      <left/>
      <right style="thin">
        <color indexed="64"/>
      </right>
      <top/>
      <bottom style="thin">
        <color indexed="64"/>
      </bottom>
      <diagonal/>
    </border>
    <border>
      <left style="thin">
        <color indexed="64"/>
      </left>
      <right style="medium">
        <color indexed="64"/>
      </right>
      <top/>
      <bottom/>
      <diagonal/>
    </border>
    <border>
      <left style="medium">
        <color indexed="64"/>
      </left>
      <right/>
      <top/>
      <bottom style="thin">
        <color indexed="64"/>
      </bottom>
      <diagonal/>
    </border>
    <border>
      <left style="medium">
        <color indexed="64"/>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double">
        <color indexed="10"/>
      </right>
      <top style="thin">
        <color indexed="64"/>
      </top>
      <bottom style="thin">
        <color indexed="64"/>
      </bottom>
      <diagonal/>
    </border>
    <border>
      <left style="thin">
        <color indexed="64"/>
      </left>
      <right style="double">
        <color indexed="10"/>
      </right>
      <top style="thin">
        <color indexed="64"/>
      </top>
      <bottom style="double">
        <color indexed="10"/>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8"/>
      </left>
      <right style="thin">
        <color indexed="8"/>
      </right>
      <top/>
      <bottom style="medium">
        <color indexed="8"/>
      </bottom>
      <diagonal/>
    </border>
    <border>
      <left style="medium">
        <color indexed="64"/>
      </left>
      <right style="thin">
        <color indexed="8"/>
      </right>
      <top style="medium">
        <color indexed="64"/>
      </top>
      <bottom/>
      <diagonal/>
    </border>
    <border>
      <left style="thin">
        <color indexed="8"/>
      </left>
      <right style="thin">
        <color indexed="8"/>
      </right>
      <top style="medium">
        <color indexed="64"/>
      </top>
      <bottom/>
      <diagonal/>
    </border>
    <border>
      <left style="thin">
        <color indexed="8"/>
      </left>
      <right style="medium">
        <color indexed="64"/>
      </right>
      <top style="medium">
        <color indexed="64"/>
      </top>
      <bottom/>
      <diagonal/>
    </border>
    <border>
      <left style="thin">
        <color indexed="8"/>
      </left>
      <right style="thin">
        <color indexed="8"/>
      </right>
      <top style="double">
        <color indexed="10"/>
      </top>
      <bottom style="thin">
        <color indexed="8"/>
      </bottom>
      <diagonal/>
    </border>
    <border>
      <left style="double">
        <color indexed="10"/>
      </left>
      <right style="thin">
        <color indexed="8"/>
      </right>
      <top style="thin">
        <color indexed="8"/>
      </top>
      <bottom style="thin">
        <color indexed="8"/>
      </bottom>
      <diagonal/>
    </border>
    <border>
      <left style="thin">
        <color indexed="8"/>
      </left>
      <right style="double">
        <color indexed="10"/>
      </right>
      <top style="thin">
        <color indexed="8"/>
      </top>
      <bottom style="thin">
        <color indexed="8"/>
      </bottom>
      <diagonal/>
    </border>
    <border>
      <left style="double">
        <color indexed="10"/>
      </left>
      <right style="thin">
        <color indexed="8"/>
      </right>
      <top style="thin">
        <color indexed="8"/>
      </top>
      <bottom style="double">
        <color indexed="10"/>
      </bottom>
      <diagonal/>
    </border>
    <border>
      <left style="thin">
        <color indexed="8"/>
      </left>
      <right style="thin">
        <color indexed="8"/>
      </right>
      <top style="thin">
        <color indexed="8"/>
      </top>
      <bottom style="double">
        <color indexed="10"/>
      </bottom>
      <diagonal/>
    </border>
    <border>
      <left style="thin">
        <color indexed="8"/>
      </left>
      <right style="double">
        <color indexed="10"/>
      </right>
      <top style="thin">
        <color indexed="8"/>
      </top>
      <bottom style="double">
        <color indexed="10"/>
      </bottom>
      <diagonal/>
    </border>
    <border>
      <left style="double">
        <color indexed="64"/>
      </left>
      <right/>
      <top style="thin">
        <color indexed="64"/>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uble">
        <color indexed="64"/>
      </right>
      <top style="thin">
        <color indexed="64"/>
      </top>
      <bottom style="thin">
        <color indexed="64"/>
      </bottom>
      <diagonal/>
    </border>
    <border>
      <left style="double">
        <color indexed="10"/>
      </left>
      <right style="thin">
        <color indexed="8"/>
      </right>
      <top style="double">
        <color indexed="10"/>
      </top>
      <bottom style="thin">
        <color indexed="8"/>
      </bottom>
      <diagonal/>
    </border>
    <border>
      <left style="thin">
        <color indexed="8"/>
      </left>
      <right style="double">
        <color indexed="10"/>
      </right>
      <top style="double">
        <color indexed="10"/>
      </top>
      <bottom style="thin">
        <color indexed="8"/>
      </bottom>
      <diagonal/>
    </border>
    <border>
      <left style="thin">
        <color indexed="64"/>
      </left>
      <right/>
      <top style="thin">
        <color indexed="64"/>
      </top>
      <bottom/>
      <diagonal/>
    </border>
    <border>
      <left style="double">
        <color indexed="64"/>
      </left>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double">
        <color indexed="10"/>
      </bottom>
      <diagonal/>
    </border>
    <border>
      <left style="double">
        <color indexed="10"/>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right/>
      <top style="hair">
        <color indexed="64"/>
      </top>
      <bottom/>
      <diagonal/>
    </border>
    <border>
      <left/>
      <right style="medium">
        <color indexed="64"/>
      </right>
      <top style="thin">
        <color indexed="64"/>
      </top>
      <bottom style="medium">
        <color indexed="64"/>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right style="thin">
        <color indexed="64"/>
      </right>
      <top/>
      <bottom/>
      <diagonal/>
    </border>
    <border>
      <left/>
      <right style="thin">
        <color indexed="64"/>
      </right>
      <top style="thin">
        <color indexed="64"/>
      </top>
      <bottom style="medium">
        <color indexed="64"/>
      </bottom>
      <diagonal/>
    </border>
    <border>
      <left/>
      <right style="thin">
        <color indexed="64"/>
      </right>
      <top style="medium">
        <color indexed="64"/>
      </top>
      <bottom/>
      <diagonal/>
    </border>
    <border>
      <left style="medium">
        <color indexed="8"/>
      </left>
      <right/>
      <top/>
      <bottom style="medium">
        <color indexed="8"/>
      </bottom>
      <diagonal/>
    </border>
    <border>
      <left/>
      <right/>
      <top/>
      <bottom style="medium">
        <color indexed="8"/>
      </bottom>
      <diagonal/>
    </border>
    <border>
      <left/>
      <right style="double">
        <color indexed="64"/>
      </right>
      <top/>
      <bottom/>
      <diagonal/>
    </border>
    <border>
      <left style="thin">
        <color indexed="64"/>
      </left>
      <right style="thin">
        <color indexed="64"/>
      </right>
      <top style="thin">
        <color indexed="64"/>
      </top>
      <bottom style="double">
        <color rgb="FFFF0000"/>
      </bottom>
      <diagonal/>
    </border>
    <border>
      <left style="double">
        <color rgb="FFFF0000"/>
      </left>
      <right style="thin">
        <color indexed="64"/>
      </right>
      <top style="thin">
        <color indexed="64"/>
      </top>
      <bottom style="thin">
        <color indexed="64"/>
      </bottom>
      <diagonal/>
    </border>
    <border>
      <left style="double">
        <color rgb="FFFF0000"/>
      </left>
      <right style="thin">
        <color indexed="64"/>
      </right>
      <top style="double">
        <color rgb="FFFF0000"/>
      </top>
      <bottom style="thin">
        <color indexed="64"/>
      </bottom>
      <diagonal/>
    </border>
    <border>
      <left/>
      <right style="double">
        <color rgb="FFFF0000"/>
      </right>
      <top/>
      <bottom style="double">
        <color rgb="FFFF0000"/>
      </bottom>
      <diagonal/>
    </border>
    <border>
      <left/>
      <right/>
      <top/>
      <bottom style="double">
        <color rgb="FFFF0000"/>
      </bottom>
      <diagonal/>
    </border>
    <border>
      <left/>
      <right/>
      <top style="thin">
        <color indexed="64"/>
      </top>
      <bottom style="double">
        <color rgb="FFFF0000"/>
      </bottom>
      <diagonal/>
    </border>
    <border>
      <left/>
      <right style="double">
        <color rgb="FFFF0000"/>
      </right>
      <top/>
      <bottom/>
      <diagonal/>
    </border>
    <border>
      <left style="thin">
        <color indexed="64"/>
      </left>
      <right style="double">
        <color rgb="FFFF0000"/>
      </right>
      <top style="thin">
        <color indexed="64"/>
      </top>
      <bottom style="thin">
        <color indexed="64"/>
      </bottom>
      <diagonal/>
    </border>
    <border>
      <left style="thin">
        <color indexed="64"/>
      </left>
      <right style="double">
        <color rgb="FFFF0000"/>
      </right>
      <top style="thin">
        <color indexed="64"/>
      </top>
      <bottom style="double">
        <color rgb="FFFF0000"/>
      </bottom>
      <diagonal/>
    </border>
    <border>
      <left style="dotted">
        <color indexed="64"/>
      </left>
      <right style="dotted">
        <color indexed="64"/>
      </right>
      <top style="thin">
        <color indexed="64"/>
      </top>
      <bottom/>
      <diagonal/>
    </border>
    <border>
      <left style="thin">
        <color indexed="64"/>
      </left>
      <right style="dotted">
        <color indexed="64"/>
      </right>
      <top style="thin">
        <color indexed="64"/>
      </top>
      <bottom/>
      <diagonal/>
    </border>
    <border>
      <left/>
      <right style="double">
        <color rgb="FFFF0000"/>
      </right>
      <top style="thin">
        <color indexed="64"/>
      </top>
      <bottom style="thin">
        <color indexed="64"/>
      </bottom>
      <diagonal/>
    </border>
    <border>
      <left style="double">
        <color rgb="FFFF0000"/>
      </left>
      <right/>
      <top style="double">
        <color rgb="FFFF0000"/>
      </top>
      <bottom style="double">
        <color rgb="FFFF0000"/>
      </bottom>
      <diagonal/>
    </border>
    <border>
      <left/>
      <right/>
      <top style="double">
        <color rgb="FFFF0000"/>
      </top>
      <bottom style="double">
        <color rgb="FFFF0000"/>
      </bottom>
      <diagonal/>
    </border>
    <border>
      <left/>
      <right style="double">
        <color rgb="FFFF0000"/>
      </right>
      <top style="double">
        <color rgb="FFFF0000"/>
      </top>
      <bottom style="double">
        <color rgb="FFFF0000"/>
      </bottom>
      <diagonal/>
    </border>
    <border>
      <left style="double">
        <color rgb="FFFF0000"/>
      </left>
      <right style="double">
        <color rgb="FFFF0000"/>
      </right>
      <top style="double">
        <color rgb="FFFF0000"/>
      </top>
      <bottom style="double">
        <color rgb="FFFF0000"/>
      </bottom>
      <diagonal/>
    </border>
    <border>
      <left style="double">
        <color rgb="FFFF0000"/>
      </left>
      <right/>
      <top style="double">
        <color rgb="FFFF0000"/>
      </top>
      <bottom/>
      <diagonal/>
    </border>
    <border>
      <left/>
      <right/>
      <top style="double">
        <color rgb="FFFF0000"/>
      </top>
      <bottom/>
      <diagonal/>
    </border>
    <border>
      <left/>
      <right style="double">
        <color rgb="FFFF0000"/>
      </right>
      <top style="double">
        <color rgb="FFFF0000"/>
      </top>
      <bottom/>
      <diagonal/>
    </border>
    <border>
      <left style="double">
        <color rgb="FFFF0000"/>
      </left>
      <right/>
      <top/>
      <bottom/>
      <diagonal/>
    </border>
    <border>
      <left style="double">
        <color rgb="FFFF0000"/>
      </left>
      <right/>
      <top/>
      <bottom style="double">
        <color rgb="FFFF0000"/>
      </bottom>
      <diagonal/>
    </border>
    <border>
      <left style="double">
        <color rgb="FFFF0000"/>
      </left>
      <right/>
      <top style="thin">
        <color indexed="64"/>
      </top>
      <bottom/>
      <diagonal/>
    </border>
    <border>
      <left style="double">
        <color rgb="FFFF0000"/>
      </left>
      <right/>
      <top style="thin">
        <color indexed="64"/>
      </top>
      <bottom style="thin">
        <color indexed="64"/>
      </bottom>
      <diagonal/>
    </border>
    <border>
      <left style="double">
        <color rgb="FFFF0000"/>
      </left>
      <right/>
      <top style="double">
        <color rgb="FFFF0000"/>
      </top>
      <bottom style="thin">
        <color indexed="64"/>
      </bottom>
      <diagonal/>
    </border>
    <border>
      <left/>
      <right/>
      <top style="double">
        <color rgb="FFFF0000"/>
      </top>
      <bottom style="thin">
        <color indexed="64"/>
      </bottom>
      <diagonal/>
    </border>
    <border>
      <left/>
      <right style="double">
        <color rgb="FFFF0000"/>
      </right>
      <top style="double">
        <color rgb="FFFF0000"/>
      </top>
      <bottom style="thin">
        <color indexed="64"/>
      </bottom>
      <diagonal/>
    </border>
    <border>
      <left style="double">
        <color rgb="FFFF0000"/>
      </left>
      <right/>
      <top style="thin">
        <color indexed="64"/>
      </top>
      <bottom style="double">
        <color rgb="FFFF0000"/>
      </bottom>
      <diagonal/>
    </border>
    <border>
      <left/>
      <right/>
      <top/>
      <bottom style="double">
        <color auto="1"/>
      </bottom>
      <diagonal/>
    </border>
    <border>
      <left style="thin">
        <color indexed="64"/>
      </left>
      <right/>
      <top style="double">
        <color rgb="FFFF0000"/>
      </top>
      <bottom style="thin">
        <color indexed="64"/>
      </bottom>
      <diagonal/>
    </border>
    <border>
      <left style="thin">
        <color indexed="64"/>
      </left>
      <right style="thin">
        <color indexed="64"/>
      </right>
      <top style="double">
        <color rgb="FFFF0000"/>
      </top>
      <bottom style="thin">
        <color indexed="64"/>
      </bottom>
      <diagonal/>
    </border>
    <border>
      <left style="thin">
        <color auto="1"/>
      </left>
      <right style="hair">
        <color auto="1"/>
      </right>
      <top style="double">
        <color rgb="FFFF0000"/>
      </top>
      <bottom style="thin">
        <color indexed="64"/>
      </bottom>
      <diagonal/>
    </border>
    <border>
      <left style="hair">
        <color auto="1"/>
      </left>
      <right style="thin">
        <color auto="1"/>
      </right>
      <top style="double">
        <color rgb="FFFF0000"/>
      </top>
      <bottom style="thin">
        <color indexed="64"/>
      </bottom>
      <diagonal/>
    </border>
    <border>
      <left style="thin">
        <color auto="1"/>
      </left>
      <right style="double">
        <color rgb="FFFF0000"/>
      </right>
      <top style="double">
        <color rgb="FFFF0000"/>
      </top>
      <bottom style="thin">
        <color indexed="64"/>
      </bottom>
      <diagonal/>
    </border>
    <border>
      <left style="thin">
        <color auto="1"/>
      </left>
      <right style="hair">
        <color auto="1"/>
      </right>
      <top style="thin">
        <color indexed="64"/>
      </top>
      <bottom style="thin">
        <color indexed="64"/>
      </bottom>
      <diagonal/>
    </border>
    <border>
      <left style="hair">
        <color auto="1"/>
      </left>
      <right style="thin">
        <color auto="1"/>
      </right>
      <top style="thin">
        <color indexed="64"/>
      </top>
      <bottom style="thin">
        <color indexed="64"/>
      </bottom>
      <diagonal/>
    </border>
    <border>
      <left style="thin">
        <color indexed="64"/>
      </left>
      <right/>
      <top style="thin">
        <color indexed="64"/>
      </top>
      <bottom style="double">
        <color rgb="FFFF0000"/>
      </bottom>
      <diagonal/>
    </border>
    <border>
      <left style="thin">
        <color auto="1"/>
      </left>
      <right style="hair">
        <color auto="1"/>
      </right>
      <top style="thin">
        <color indexed="64"/>
      </top>
      <bottom style="double">
        <color rgb="FFFF0000"/>
      </bottom>
      <diagonal/>
    </border>
    <border>
      <left style="hair">
        <color auto="1"/>
      </left>
      <right style="thin">
        <color auto="1"/>
      </right>
      <top style="thin">
        <color indexed="64"/>
      </top>
      <bottom style="double">
        <color rgb="FFFF0000"/>
      </bottom>
      <diagonal/>
    </border>
    <border>
      <left style="medium">
        <color indexed="64"/>
      </left>
      <right style="thin">
        <color indexed="64"/>
      </right>
      <top/>
      <bottom style="thin">
        <color indexed="64"/>
      </bottom>
      <diagonal/>
    </border>
    <border>
      <left style="thin">
        <color indexed="64"/>
      </left>
      <right style="double">
        <color indexed="10"/>
      </right>
      <top/>
      <bottom style="thin">
        <color indexed="64"/>
      </bottom>
      <diagonal/>
    </border>
    <border>
      <left style="hair">
        <color auto="1"/>
      </left>
      <right style="hair">
        <color auto="1"/>
      </right>
      <top style="double">
        <color rgb="FFFF0000"/>
      </top>
      <bottom style="thin">
        <color indexed="64"/>
      </bottom>
      <diagonal/>
    </border>
    <border>
      <left style="hair">
        <color auto="1"/>
      </left>
      <right style="hair">
        <color auto="1"/>
      </right>
      <top style="thin">
        <color indexed="64"/>
      </top>
      <bottom style="double">
        <color rgb="FFFF0000"/>
      </bottom>
      <diagonal/>
    </border>
    <border>
      <left style="double">
        <color indexed="10"/>
      </left>
      <right style="thin">
        <color indexed="64"/>
      </right>
      <top style="double">
        <color indexed="10"/>
      </top>
      <bottom style="thin">
        <color indexed="64"/>
      </bottom>
      <diagonal/>
    </border>
    <border>
      <left style="thin">
        <color indexed="64"/>
      </left>
      <right style="thin">
        <color indexed="64"/>
      </right>
      <top style="double">
        <color indexed="10"/>
      </top>
      <bottom style="thin">
        <color indexed="64"/>
      </bottom>
      <diagonal/>
    </border>
    <border>
      <left style="thin">
        <color indexed="64"/>
      </left>
      <right/>
      <top style="double">
        <color indexed="10"/>
      </top>
      <bottom style="thin">
        <color indexed="64"/>
      </bottom>
      <diagonal/>
    </border>
    <border>
      <left style="thin">
        <color indexed="64"/>
      </left>
      <right style="double">
        <color indexed="10"/>
      </right>
      <top style="double">
        <color indexed="10"/>
      </top>
      <bottom style="thin">
        <color indexed="64"/>
      </bottom>
      <diagonal/>
    </border>
    <border>
      <left/>
      <right style="medium">
        <color indexed="64"/>
      </right>
      <top/>
      <bottom style="medium">
        <color indexed="64"/>
      </bottom>
      <diagonal/>
    </border>
    <border>
      <left style="dotted">
        <color indexed="64"/>
      </left>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style="thin">
        <color indexed="64"/>
      </right>
      <top style="double">
        <color rgb="FFFF0000"/>
      </top>
      <bottom style="thin">
        <color indexed="64"/>
      </bottom>
      <diagonal/>
    </border>
    <border>
      <left style="thin">
        <color indexed="64"/>
      </left>
      <right style="thin">
        <color indexed="64"/>
      </right>
      <top style="double">
        <color indexed="10"/>
      </top>
      <bottom/>
      <diagonal/>
    </border>
    <border>
      <left style="medium">
        <color auto="1"/>
      </left>
      <right style="double">
        <color rgb="FFFF0000"/>
      </right>
      <top style="thin">
        <color auto="1"/>
      </top>
      <bottom style="medium">
        <color auto="1"/>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double">
        <color rgb="FFFF0000"/>
      </right>
      <top style="double">
        <color rgb="FFFF0000"/>
      </top>
      <bottom style="hair">
        <color indexed="64"/>
      </bottom>
      <diagonal/>
    </border>
    <border>
      <left/>
      <right style="double">
        <color rgb="FFFF0000"/>
      </right>
      <top style="hair">
        <color indexed="64"/>
      </top>
      <bottom style="hair">
        <color indexed="64"/>
      </bottom>
      <diagonal/>
    </border>
    <border>
      <left/>
      <right style="double">
        <color rgb="FFFF0000"/>
      </right>
      <top style="hair">
        <color indexed="64"/>
      </top>
      <bottom style="double">
        <color rgb="FFFF0000"/>
      </bottom>
      <diagonal/>
    </border>
    <border>
      <left style="thin">
        <color indexed="64"/>
      </left>
      <right style="thin">
        <color indexed="64"/>
      </right>
      <top style="thin">
        <color indexed="64"/>
      </top>
      <bottom style="double">
        <color indexed="10"/>
      </bottom>
      <diagonal/>
    </border>
    <border>
      <left/>
      <right style="medium">
        <color indexed="64"/>
      </right>
      <top style="medium">
        <color indexed="64"/>
      </top>
      <bottom/>
      <diagonal/>
    </border>
    <border>
      <left/>
      <right style="double">
        <color rgb="FFFF0000"/>
      </right>
      <top style="thin">
        <color indexed="64"/>
      </top>
      <bottom style="medium">
        <color indexed="64"/>
      </bottom>
      <diagonal/>
    </border>
    <border>
      <left/>
      <right/>
      <top style="thin">
        <color indexed="64"/>
      </top>
      <bottom style="double">
        <color indexed="64"/>
      </bottom>
      <diagonal/>
    </border>
    <border>
      <left style="medium">
        <color indexed="64"/>
      </left>
      <right/>
      <top style="medium">
        <color indexed="64"/>
      </top>
      <bottom style="hair">
        <color indexed="64"/>
      </bottom>
      <diagonal/>
    </border>
    <border>
      <left/>
      <right style="medium">
        <color indexed="64"/>
      </right>
      <top style="medium">
        <color indexed="64"/>
      </top>
      <bottom style="hair">
        <color indexed="64"/>
      </bottom>
      <diagonal/>
    </border>
    <border>
      <left/>
      <right style="thin">
        <color indexed="64"/>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thin">
        <color auto="1"/>
      </left>
      <right style="thin">
        <color auto="1"/>
      </right>
      <top style="hair">
        <color auto="1"/>
      </top>
      <bottom style="hair">
        <color auto="1"/>
      </bottom>
      <diagonal/>
    </border>
    <border>
      <left style="thin">
        <color auto="1"/>
      </left>
      <right style="thin">
        <color auto="1"/>
      </right>
      <top/>
      <bottom style="hair">
        <color auto="1"/>
      </bottom>
      <diagonal/>
    </border>
    <border>
      <left style="thin">
        <color auto="1"/>
      </left>
      <right/>
      <top style="hair">
        <color auto="1"/>
      </top>
      <bottom style="hair">
        <color auto="1"/>
      </bottom>
      <diagonal/>
    </border>
    <border>
      <left style="hair">
        <color indexed="64"/>
      </left>
      <right style="hair">
        <color indexed="64"/>
      </right>
      <top/>
      <bottom/>
      <diagonal/>
    </border>
    <border>
      <left/>
      <right/>
      <top style="hair">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bottom/>
      <diagonal/>
    </border>
    <border>
      <left style="thin">
        <color indexed="64"/>
      </left>
      <right style="dotted">
        <color indexed="64"/>
      </right>
      <top/>
      <bottom/>
      <diagonal/>
    </border>
    <border>
      <left style="dotted">
        <color indexed="64"/>
      </left>
      <right style="dotted">
        <color indexed="64"/>
      </right>
      <top/>
      <bottom/>
      <diagonal/>
    </border>
    <border>
      <left style="dotted">
        <color indexed="64"/>
      </left>
      <right/>
      <top/>
      <bottom/>
      <diagonal/>
    </border>
    <border>
      <left style="medium">
        <color indexed="64"/>
      </left>
      <right style="thin">
        <color indexed="64"/>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dotted">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dotted">
        <color indexed="64"/>
      </left>
      <right style="dotted">
        <color indexed="64"/>
      </right>
      <top style="thin">
        <color indexed="64"/>
      </top>
      <bottom style="double">
        <color indexed="64"/>
      </bottom>
      <diagonal/>
    </border>
    <border>
      <left/>
      <right style="medium">
        <color indexed="64"/>
      </right>
      <top style="thin">
        <color indexed="64"/>
      </top>
      <bottom style="double">
        <color indexed="64"/>
      </bottom>
      <diagonal/>
    </border>
    <border>
      <left/>
      <right style="medium">
        <color indexed="64"/>
      </right>
      <top style="double">
        <color indexed="64"/>
      </top>
      <bottom style="thin">
        <color indexed="64"/>
      </bottom>
      <diagonal/>
    </border>
    <border>
      <left style="dotted">
        <color indexed="64"/>
      </left>
      <right style="medium">
        <color indexed="64"/>
      </right>
      <top style="thin">
        <color indexed="64"/>
      </top>
      <bottom/>
      <diagonal/>
    </border>
    <border>
      <left style="dotted">
        <color indexed="64"/>
      </left>
      <right style="medium">
        <color indexed="64"/>
      </right>
      <top style="thin">
        <color indexed="64"/>
      </top>
      <bottom style="thin">
        <color indexed="64"/>
      </bottom>
      <diagonal/>
    </border>
    <border>
      <left style="dotted">
        <color indexed="64"/>
      </left>
      <right style="medium">
        <color indexed="64"/>
      </right>
      <top/>
      <bottom style="thin">
        <color indexed="64"/>
      </bottom>
      <diagonal/>
    </border>
    <border>
      <left style="thin">
        <color indexed="64"/>
      </left>
      <right style="dotted">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dotted">
        <color indexed="64"/>
      </left>
      <right style="medium">
        <color indexed="64"/>
      </right>
      <top/>
      <bottom/>
      <diagonal/>
    </border>
    <border>
      <left style="thin">
        <color indexed="64"/>
      </left>
      <right style="dotted">
        <color indexed="64"/>
      </right>
      <top style="double">
        <color rgb="FFFF0000"/>
      </top>
      <bottom style="thin">
        <color indexed="64"/>
      </bottom>
      <diagonal/>
    </border>
    <border>
      <left style="dotted">
        <color indexed="64"/>
      </left>
      <right style="dotted">
        <color indexed="64"/>
      </right>
      <top style="double">
        <color rgb="FFFF0000"/>
      </top>
      <bottom style="thin">
        <color indexed="64"/>
      </bottom>
      <diagonal/>
    </border>
    <border>
      <left style="dotted">
        <color indexed="64"/>
      </left>
      <right style="double">
        <color rgb="FFFF0000"/>
      </right>
      <top style="double">
        <color rgb="FFFF0000"/>
      </top>
      <bottom style="thin">
        <color indexed="64"/>
      </bottom>
      <diagonal/>
    </border>
    <border>
      <left style="dotted">
        <color indexed="64"/>
      </left>
      <right style="double">
        <color rgb="FFFF0000"/>
      </right>
      <top style="thin">
        <color indexed="64"/>
      </top>
      <bottom style="thin">
        <color indexed="64"/>
      </bottom>
      <diagonal/>
    </border>
    <border>
      <left style="double">
        <color rgb="FFFF0000"/>
      </left>
      <right style="thin">
        <color indexed="64"/>
      </right>
      <top style="thin">
        <color indexed="64"/>
      </top>
      <bottom style="double">
        <color rgb="FFFF0000"/>
      </bottom>
      <diagonal/>
    </border>
    <border>
      <left/>
      <right style="thin">
        <color indexed="64"/>
      </right>
      <top style="thin">
        <color indexed="64"/>
      </top>
      <bottom style="double">
        <color rgb="FFFF0000"/>
      </bottom>
      <diagonal/>
    </border>
    <border>
      <left style="thin">
        <color indexed="64"/>
      </left>
      <right style="dotted">
        <color indexed="64"/>
      </right>
      <top style="thin">
        <color indexed="64"/>
      </top>
      <bottom style="double">
        <color rgb="FFFF0000"/>
      </bottom>
      <diagonal/>
    </border>
    <border>
      <left style="dotted">
        <color indexed="64"/>
      </left>
      <right style="dotted">
        <color indexed="64"/>
      </right>
      <top style="thin">
        <color indexed="64"/>
      </top>
      <bottom style="double">
        <color rgb="FFFF0000"/>
      </bottom>
      <diagonal/>
    </border>
    <border>
      <left style="dotted">
        <color indexed="64"/>
      </left>
      <right style="double">
        <color rgb="FFFF0000"/>
      </right>
      <top style="thin">
        <color indexed="64"/>
      </top>
      <bottom style="double">
        <color rgb="FFFF0000"/>
      </bottom>
      <diagonal/>
    </border>
    <border>
      <left/>
      <right style="thin">
        <color indexed="64"/>
      </right>
      <top style="medium">
        <color indexed="64"/>
      </top>
      <bottom style="medium">
        <color indexed="64"/>
      </bottom>
      <diagonal/>
    </border>
    <border>
      <left style="thin">
        <color indexed="64"/>
      </left>
      <right style="dotted">
        <color indexed="64"/>
      </right>
      <top style="medium">
        <color indexed="64"/>
      </top>
      <bottom style="medium">
        <color indexed="64"/>
      </bottom>
      <diagonal/>
    </border>
    <border>
      <left style="dotted">
        <color indexed="64"/>
      </left>
      <right style="dotted">
        <color indexed="64"/>
      </right>
      <top style="medium">
        <color indexed="64"/>
      </top>
      <bottom style="medium">
        <color indexed="64"/>
      </bottom>
      <diagonal/>
    </border>
    <border>
      <left style="dotted">
        <color indexed="64"/>
      </left>
      <right style="medium">
        <color indexed="64"/>
      </right>
      <top style="medium">
        <color indexed="64"/>
      </top>
      <bottom style="medium">
        <color indexed="64"/>
      </bottom>
      <diagonal/>
    </border>
    <border>
      <left style="thin">
        <color auto="1"/>
      </left>
      <right style="hair">
        <color auto="1"/>
      </right>
      <top/>
      <bottom/>
      <diagonal/>
    </border>
    <border>
      <left style="hair">
        <color auto="1"/>
      </left>
      <right style="thin">
        <color auto="1"/>
      </right>
      <top/>
      <bottom/>
      <diagonal/>
    </border>
    <border>
      <left style="dotted">
        <color indexed="64"/>
      </left>
      <right style="thin">
        <color indexed="64"/>
      </right>
      <top/>
      <bottom/>
      <diagonal/>
    </border>
    <border>
      <left style="dotted">
        <color indexed="64"/>
      </left>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dotted">
        <color indexed="64"/>
      </left>
      <right style="thin">
        <color indexed="64"/>
      </right>
      <top/>
      <bottom style="thin">
        <color indexed="64"/>
      </bottom>
      <diagonal/>
    </border>
    <border>
      <left style="dotted">
        <color indexed="64"/>
      </left>
      <right/>
      <top/>
      <bottom style="thin">
        <color indexed="64"/>
      </bottom>
      <diagonal/>
    </border>
    <border>
      <left style="dotted">
        <color indexed="64"/>
      </left>
      <right/>
      <top style="thin">
        <color indexed="64"/>
      </top>
      <bottom/>
      <diagonal/>
    </border>
    <border>
      <left style="dotted">
        <color indexed="64"/>
      </left>
      <right style="thin">
        <color indexed="64"/>
      </right>
      <top style="thin">
        <color indexed="64"/>
      </top>
      <bottom/>
      <diagonal/>
    </border>
    <border>
      <left style="thin">
        <color indexed="64"/>
      </left>
      <right/>
      <top style="medium">
        <color indexed="64"/>
      </top>
      <bottom style="medium">
        <color indexed="64"/>
      </bottom>
      <diagonal/>
    </border>
    <border>
      <left style="dotted">
        <color indexed="64"/>
      </left>
      <right/>
      <top style="medium">
        <color indexed="64"/>
      </top>
      <bottom style="medium">
        <color indexed="64"/>
      </bottom>
      <diagonal/>
    </border>
    <border>
      <left style="dotted">
        <color indexed="64"/>
      </left>
      <right style="thin">
        <color indexed="64"/>
      </right>
      <top style="medium">
        <color indexed="64"/>
      </top>
      <bottom style="medium">
        <color indexed="64"/>
      </bottom>
      <diagonal/>
    </border>
    <border>
      <left style="dotted">
        <color indexed="64"/>
      </left>
      <right/>
      <top style="double">
        <color rgb="FFFF0000"/>
      </top>
      <bottom style="thin">
        <color indexed="64"/>
      </bottom>
      <diagonal/>
    </border>
    <border>
      <left style="dotted">
        <color indexed="64"/>
      </left>
      <right style="thin">
        <color indexed="64"/>
      </right>
      <top style="double">
        <color rgb="FFFF0000"/>
      </top>
      <bottom style="thin">
        <color indexed="64"/>
      </bottom>
      <diagonal/>
    </border>
    <border>
      <left style="double">
        <color rgb="FFFF0000"/>
      </left>
      <right style="thin">
        <color indexed="64"/>
      </right>
      <top style="thin">
        <color indexed="64"/>
      </top>
      <bottom/>
      <diagonal/>
    </border>
    <border>
      <left style="dotted">
        <color indexed="64"/>
      </left>
      <right style="double">
        <color rgb="FFFF0000"/>
      </right>
      <top style="thin">
        <color indexed="64"/>
      </top>
      <bottom/>
      <diagonal/>
    </border>
    <border>
      <left style="dotted">
        <color indexed="64"/>
      </left>
      <right/>
      <top style="thin">
        <color indexed="64"/>
      </top>
      <bottom style="double">
        <color rgb="FFFF0000"/>
      </bottom>
      <diagonal/>
    </border>
    <border>
      <left style="dotted">
        <color indexed="64"/>
      </left>
      <right style="thin">
        <color indexed="64"/>
      </right>
      <top style="thin">
        <color indexed="64"/>
      </top>
      <bottom style="double">
        <color rgb="FFFF0000"/>
      </bottom>
      <diagonal/>
    </border>
    <border>
      <left style="thin">
        <color auto="1"/>
      </left>
      <right style="hair">
        <color auto="1"/>
      </right>
      <top style="thin">
        <color indexed="64"/>
      </top>
      <bottom/>
      <diagonal/>
    </border>
    <border>
      <left style="hair">
        <color auto="1"/>
      </left>
      <right style="thin">
        <color auto="1"/>
      </right>
      <top style="thin">
        <color indexed="64"/>
      </top>
      <bottom/>
      <diagonal/>
    </border>
    <border>
      <left style="thin">
        <color auto="1"/>
      </left>
      <right style="hair">
        <color auto="1"/>
      </right>
      <top style="medium">
        <color auto="1"/>
      </top>
      <bottom style="medium">
        <color auto="1"/>
      </bottom>
      <diagonal/>
    </border>
    <border>
      <left style="hair">
        <color indexed="64"/>
      </left>
      <right style="hair">
        <color indexed="64"/>
      </right>
      <top style="medium">
        <color auto="1"/>
      </top>
      <bottom style="medium">
        <color auto="1"/>
      </bottom>
      <diagonal/>
    </border>
    <border>
      <left style="hair">
        <color auto="1"/>
      </left>
      <right style="thin">
        <color auto="1"/>
      </right>
      <top style="medium">
        <color auto="1"/>
      </top>
      <bottom style="medium">
        <color auto="1"/>
      </bottom>
      <diagonal/>
    </border>
    <border>
      <left style="thin">
        <color auto="1"/>
      </left>
      <right/>
      <top/>
      <bottom style="double">
        <color auto="1"/>
      </bottom>
      <diagonal/>
    </border>
    <border>
      <left style="thin">
        <color auto="1"/>
      </left>
      <right style="hair">
        <color auto="1"/>
      </right>
      <top style="thin">
        <color indexed="64"/>
      </top>
      <bottom style="double">
        <color auto="1"/>
      </bottom>
      <diagonal/>
    </border>
    <border>
      <left style="hair">
        <color auto="1"/>
      </left>
      <right style="hair">
        <color auto="1"/>
      </right>
      <top style="thin">
        <color indexed="64"/>
      </top>
      <bottom style="double">
        <color auto="1"/>
      </bottom>
      <diagonal/>
    </border>
    <border>
      <left style="hair">
        <color auto="1"/>
      </left>
      <right style="thin">
        <color auto="1"/>
      </right>
      <top style="thin">
        <color indexed="64"/>
      </top>
      <bottom style="double">
        <color auto="1"/>
      </bottom>
      <diagonal/>
    </border>
    <border>
      <left style="thin">
        <color auto="1"/>
      </left>
      <right style="medium">
        <color indexed="64"/>
      </right>
      <top style="thin">
        <color auto="1"/>
      </top>
      <bottom style="double">
        <color auto="1"/>
      </bottom>
      <diagonal/>
    </border>
    <border>
      <left style="medium">
        <color indexed="64"/>
      </left>
      <right/>
      <top style="double">
        <color indexed="64"/>
      </top>
      <bottom/>
      <diagonal/>
    </border>
    <border>
      <left/>
      <right/>
      <top style="double">
        <color indexed="64"/>
      </top>
      <bottom/>
      <diagonal/>
    </border>
    <border>
      <left style="thin">
        <color auto="1"/>
      </left>
      <right style="hair">
        <color auto="1"/>
      </right>
      <top style="double">
        <color indexed="64"/>
      </top>
      <bottom/>
      <diagonal/>
    </border>
    <border>
      <left style="hair">
        <color auto="1"/>
      </left>
      <right style="hair">
        <color auto="1"/>
      </right>
      <top style="double">
        <color indexed="64"/>
      </top>
      <bottom/>
      <diagonal/>
    </border>
    <border>
      <left style="hair">
        <color auto="1"/>
      </left>
      <right style="thin">
        <color indexed="64"/>
      </right>
      <top style="double">
        <color indexed="64"/>
      </top>
      <bottom/>
      <diagonal/>
    </border>
    <border>
      <left style="thin">
        <color indexed="64"/>
      </left>
      <right style="medium">
        <color indexed="64"/>
      </right>
      <top style="double">
        <color indexed="64"/>
      </top>
      <bottom/>
      <diagonal/>
    </border>
    <border>
      <left style="double">
        <color rgb="FFFF0000"/>
      </left>
      <right style="double">
        <color rgb="FFFF0000"/>
      </right>
      <top style="double">
        <color rgb="FFFF0000"/>
      </top>
      <bottom style="hair">
        <color indexed="64"/>
      </bottom>
      <diagonal/>
    </border>
    <border>
      <left style="double">
        <color rgb="FFFF0000"/>
      </left>
      <right style="double">
        <color rgb="FFFF0000"/>
      </right>
      <top style="hair">
        <color indexed="64"/>
      </top>
      <bottom style="double">
        <color rgb="FFFF0000"/>
      </bottom>
      <diagonal/>
    </border>
    <border>
      <left style="double">
        <color rgb="FFFF0000"/>
      </left>
      <right style="double">
        <color rgb="FFFF0000"/>
      </right>
      <top style="hair">
        <color indexed="64"/>
      </top>
      <bottom style="hair">
        <color indexed="64"/>
      </bottom>
      <diagonal/>
    </border>
    <border>
      <left style="double">
        <color rgb="FFFF0000"/>
      </left>
      <right style="thin">
        <color indexed="64"/>
      </right>
      <top style="double">
        <color rgb="FFFF0000"/>
      </top>
      <bottom style="hair">
        <color indexed="64"/>
      </bottom>
      <diagonal/>
    </border>
    <border>
      <left style="thin">
        <color indexed="64"/>
      </left>
      <right style="thin">
        <color indexed="64"/>
      </right>
      <top style="double">
        <color rgb="FFFF0000"/>
      </top>
      <bottom/>
      <diagonal/>
    </border>
    <border>
      <left style="thin">
        <color auto="1"/>
      </left>
      <right style="thin">
        <color auto="1"/>
      </right>
      <top style="double">
        <color rgb="FFFF0000"/>
      </top>
      <bottom style="hair">
        <color auto="1"/>
      </bottom>
      <diagonal/>
    </border>
    <border>
      <left style="double">
        <color rgb="FFFF0000"/>
      </left>
      <right style="thin">
        <color indexed="64"/>
      </right>
      <top style="hair">
        <color indexed="64"/>
      </top>
      <bottom style="hair">
        <color indexed="64"/>
      </bottom>
      <diagonal/>
    </border>
    <border>
      <left style="double">
        <color rgb="FFFF0000"/>
      </left>
      <right style="thin">
        <color indexed="64"/>
      </right>
      <top style="hair">
        <color indexed="64"/>
      </top>
      <bottom style="double">
        <color rgb="FFFF0000"/>
      </bottom>
      <diagonal/>
    </border>
    <border>
      <left style="thin">
        <color auto="1"/>
      </left>
      <right style="thin">
        <color auto="1"/>
      </right>
      <top style="hair">
        <color auto="1"/>
      </top>
      <bottom style="double">
        <color rgb="FFFF0000"/>
      </bottom>
      <diagonal/>
    </border>
    <border>
      <left/>
      <right style="double">
        <color rgb="FFFF0000"/>
      </right>
      <top style="medium">
        <color indexed="64"/>
      </top>
      <bottom style="hair">
        <color indexed="64"/>
      </bottom>
      <diagonal/>
    </border>
    <border>
      <left/>
      <right/>
      <top style="thin">
        <color auto="1"/>
      </top>
      <bottom style="thin">
        <color theme="1"/>
      </bottom>
      <diagonal/>
    </border>
    <border>
      <left/>
      <right style="double">
        <color rgb="FFFF0000"/>
      </right>
      <top style="hair">
        <color indexed="64"/>
      </top>
      <bottom style="medium">
        <color indexed="64"/>
      </bottom>
      <diagonal/>
    </border>
    <border>
      <left style="double">
        <color rgb="FFFF0000"/>
      </left>
      <right style="medium">
        <color indexed="64"/>
      </right>
      <top style="hair">
        <color indexed="64"/>
      </top>
      <bottom style="medium">
        <color indexed="64"/>
      </bottom>
      <diagonal/>
    </border>
    <border>
      <left style="double">
        <color rgb="FFFF0000"/>
      </left>
      <right style="double">
        <color rgb="FFFF0000"/>
      </right>
      <top style="hair">
        <color indexed="64"/>
      </top>
      <bottom/>
      <diagonal/>
    </border>
    <border>
      <left style="double">
        <color rgb="FFFF0000"/>
      </left>
      <right style="medium">
        <color indexed="64"/>
      </right>
      <top style="hair">
        <color indexed="64"/>
      </top>
      <bottom style="hair">
        <color indexed="64"/>
      </bottom>
      <diagonal/>
    </border>
    <border>
      <left/>
      <right style="thin">
        <color indexed="64"/>
      </right>
      <top style="medium">
        <color indexed="64"/>
      </top>
      <bottom style="hair">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right style="thin">
        <color indexed="64"/>
      </right>
      <top style="hair">
        <color indexed="64"/>
      </top>
      <bottom style="medium">
        <color indexed="64"/>
      </bottom>
      <diagonal/>
    </border>
    <border>
      <left style="double">
        <color rgb="FFFF0000"/>
      </left>
      <right style="double">
        <color rgb="FFFF0000"/>
      </right>
      <top style="double">
        <color rgb="FFFF0000"/>
      </top>
      <bottom/>
      <diagonal/>
    </border>
    <border>
      <left style="double">
        <color rgb="FFFF0000"/>
      </left>
      <right style="medium">
        <color indexed="64"/>
      </right>
      <top style="medium">
        <color auto="1"/>
      </top>
      <bottom style="hair">
        <color indexed="64"/>
      </bottom>
      <diagonal/>
    </border>
    <border>
      <left/>
      <right style="double">
        <color rgb="FFFF0000"/>
      </right>
      <top style="hair">
        <color indexed="64"/>
      </top>
      <bottom/>
      <diagonal/>
    </border>
    <border>
      <left/>
      <right style="medium">
        <color indexed="64"/>
      </right>
      <top style="hair">
        <color indexed="64"/>
      </top>
      <bottom/>
      <diagonal/>
    </border>
    <border>
      <left style="thin">
        <color auto="1"/>
      </left>
      <right/>
      <top style="thin">
        <color indexed="64"/>
      </top>
      <bottom style="double">
        <color indexed="64"/>
      </bottom>
      <diagonal/>
    </border>
    <border>
      <left/>
      <right style="double">
        <color indexed="64"/>
      </right>
      <top style="thin">
        <color indexed="64"/>
      </top>
      <bottom style="double">
        <color indexed="64"/>
      </bottom>
      <diagonal/>
    </border>
    <border>
      <left style="double">
        <color auto="1"/>
      </left>
      <right/>
      <top style="double">
        <color auto="1"/>
      </top>
      <bottom style="thin">
        <color indexed="64"/>
      </bottom>
      <diagonal/>
    </border>
    <border>
      <left/>
      <right style="thin">
        <color indexed="64"/>
      </right>
      <top style="double">
        <color auto="1"/>
      </top>
      <bottom style="thin">
        <color indexed="64"/>
      </bottom>
      <diagonal/>
    </border>
    <border>
      <left style="thin">
        <color indexed="64"/>
      </left>
      <right/>
      <top style="double">
        <color auto="1"/>
      </top>
      <bottom style="thin">
        <color indexed="64"/>
      </bottom>
      <diagonal/>
    </border>
    <border>
      <left/>
      <right/>
      <top style="double">
        <color auto="1"/>
      </top>
      <bottom style="thin">
        <color indexed="64"/>
      </bottom>
      <diagonal/>
    </border>
    <border>
      <left/>
      <right style="double">
        <color indexed="64"/>
      </right>
      <top style="double">
        <color auto="1"/>
      </top>
      <bottom style="thin">
        <color indexed="64"/>
      </bottom>
      <diagonal/>
    </border>
    <border>
      <left style="thin">
        <color indexed="64"/>
      </left>
      <right style="thin">
        <color indexed="64"/>
      </right>
      <top style="double">
        <color auto="1"/>
      </top>
      <bottom style="thin">
        <color indexed="64"/>
      </bottom>
      <diagonal/>
    </border>
    <border>
      <left style="double">
        <color auto="1"/>
      </left>
      <right/>
      <top style="thin">
        <color indexed="64"/>
      </top>
      <bottom style="thin">
        <color indexed="64"/>
      </bottom>
      <diagonal/>
    </border>
    <border>
      <left style="double">
        <color auto="1"/>
      </left>
      <right/>
      <top/>
      <bottom style="double">
        <color auto="1"/>
      </bottom>
      <diagonal/>
    </border>
    <border>
      <left/>
      <right style="thin">
        <color indexed="64"/>
      </right>
      <top/>
      <bottom style="double">
        <color auto="1"/>
      </bottom>
      <diagonal/>
    </border>
    <border>
      <left style="thin">
        <color indexed="64"/>
      </left>
      <right/>
      <top/>
      <bottom style="double">
        <color auto="1"/>
      </bottom>
      <diagonal/>
    </border>
    <border>
      <left style="thin">
        <color indexed="64"/>
      </left>
      <right style="thin">
        <color indexed="64"/>
      </right>
      <top/>
      <bottom style="double">
        <color auto="1"/>
      </bottom>
      <diagonal/>
    </border>
    <border>
      <left style="medium">
        <color indexed="64"/>
      </left>
      <right style="thin">
        <color indexed="64"/>
      </right>
      <top style="thin">
        <color indexed="64"/>
      </top>
      <bottom style="medium">
        <color indexed="64"/>
      </bottom>
      <diagonal/>
    </border>
    <border>
      <left style="double">
        <color rgb="FFFF0000"/>
      </left>
      <right style="thin">
        <color indexed="64"/>
      </right>
      <top style="double">
        <color rgb="FFFF0000"/>
      </top>
      <bottom/>
      <diagonal/>
    </border>
    <border>
      <left style="double">
        <color rgb="FFFF0000"/>
      </left>
      <right style="thin">
        <color indexed="64"/>
      </right>
      <top/>
      <bottom style="hair">
        <color indexed="64"/>
      </bottom>
      <diagonal/>
    </border>
    <border>
      <left style="medium">
        <color indexed="64"/>
      </left>
      <right/>
      <top style="thin">
        <color indexed="64"/>
      </top>
      <bottom style="hair">
        <color indexed="64"/>
      </bottom>
      <diagonal/>
    </border>
    <border>
      <left/>
      <right style="double">
        <color rgb="FFFF0000"/>
      </right>
      <top style="thin">
        <color indexed="64"/>
      </top>
      <bottom style="hair">
        <color indexed="64"/>
      </bottom>
      <diagonal/>
    </border>
    <border>
      <left/>
      <right style="double">
        <color indexed="64"/>
      </right>
      <top/>
      <bottom style="double">
        <color indexed="64"/>
      </bottom>
      <diagonal/>
    </border>
    <border>
      <left style="double">
        <color indexed="64"/>
      </left>
      <right/>
      <top style="double">
        <color auto="1"/>
      </top>
      <bottom style="double">
        <color indexed="64"/>
      </bottom>
      <diagonal/>
    </border>
    <border>
      <left/>
      <right style="thin">
        <color indexed="64"/>
      </right>
      <top style="double">
        <color auto="1"/>
      </top>
      <bottom style="double">
        <color indexed="64"/>
      </bottom>
      <diagonal/>
    </border>
    <border>
      <left/>
      <right/>
      <top style="double">
        <color auto="1"/>
      </top>
      <bottom style="double">
        <color indexed="64"/>
      </bottom>
      <diagonal/>
    </border>
    <border>
      <left style="thin">
        <color indexed="64"/>
      </left>
      <right/>
      <top style="double">
        <color auto="1"/>
      </top>
      <bottom style="double">
        <color indexed="64"/>
      </bottom>
      <diagonal/>
    </border>
    <border>
      <left/>
      <right style="double">
        <color indexed="64"/>
      </right>
      <top style="double">
        <color auto="1"/>
      </top>
      <bottom style="double">
        <color indexed="64"/>
      </bottom>
      <diagonal/>
    </border>
    <border>
      <left/>
      <right/>
      <top style="double">
        <color auto="1"/>
      </top>
      <bottom style="thin">
        <color indexed="64"/>
      </bottom>
      <diagonal/>
    </border>
    <border>
      <left style="double">
        <color auto="1"/>
      </left>
      <right/>
      <top/>
      <bottom style="thin">
        <color indexed="64"/>
      </bottom>
      <diagonal/>
    </border>
    <border>
      <left/>
      <right style="double">
        <color indexed="64"/>
      </right>
      <top/>
      <bottom style="thin">
        <color indexed="64"/>
      </bottom>
      <diagonal/>
    </border>
    <border>
      <left style="double">
        <color auto="1"/>
      </left>
      <right/>
      <top style="double">
        <color auto="1"/>
      </top>
      <bottom style="thin">
        <color indexed="64"/>
      </bottom>
      <diagonal/>
    </border>
    <border>
      <left/>
      <right style="thin">
        <color indexed="64"/>
      </right>
      <top style="double">
        <color auto="1"/>
      </top>
      <bottom style="thin">
        <color indexed="64"/>
      </bottom>
      <diagonal/>
    </border>
    <border>
      <left style="thin">
        <color indexed="64"/>
      </left>
      <right/>
      <top style="double">
        <color auto="1"/>
      </top>
      <bottom style="thin">
        <color indexed="64"/>
      </bottom>
      <diagonal/>
    </border>
    <border>
      <left/>
      <right style="thin">
        <color indexed="64"/>
      </right>
      <top style="double">
        <color auto="1"/>
      </top>
      <bottom style="double">
        <color indexed="64"/>
      </bottom>
      <diagonal/>
    </border>
    <border>
      <left style="thin">
        <color indexed="64"/>
      </left>
      <right/>
      <top style="double">
        <color auto="1"/>
      </top>
      <bottom style="double">
        <color indexed="64"/>
      </bottom>
      <diagonal/>
    </border>
    <border>
      <left/>
      <right/>
      <top style="double">
        <color auto="1"/>
      </top>
      <bottom style="double">
        <color indexed="64"/>
      </bottom>
      <diagonal/>
    </border>
    <border>
      <left/>
      <right/>
      <top style="double">
        <color auto="1"/>
      </top>
      <bottom style="thin">
        <color indexed="64"/>
      </bottom>
      <diagonal/>
    </border>
    <border>
      <left style="double">
        <color indexed="64"/>
      </left>
      <right/>
      <top style="double">
        <color auto="1"/>
      </top>
      <bottom style="double">
        <color indexed="64"/>
      </bottom>
      <diagonal/>
    </border>
    <border>
      <left style="medium">
        <color rgb="FFFF0000"/>
      </left>
      <right/>
      <top style="medium">
        <color rgb="FFFF0000"/>
      </top>
      <bottom/>
      <diagonal/>
    </border>
    <border>
      <left/>
      <right/>
      <top style="medium">
        <color rgb="FFFF0000"/>
      </top>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right/>
      <top style="medium">
        <color rgb="FFFF0000"/>
      </top>
      <bottom style="medium">
        <color rgb="FFFF0000"/>
      </bottom>
      <diagonal/>
    </border>
    <border>
      <left style="double">
        <color auto="1"/>
      </left>
      <right/>
      <top/>
      <bottom/>
      <diagonal/>
    </border>
    <border>
      <left style="thin">
        <color indexed="64"/>
      </left>
      <right style="thin">
        <color indexed="64"/>
      </right>
      <top style="double">
        <color indexed="10"/>
      </top>
      <bottom/>
      <diagonal/>
    </border>
    <border>
      <left style="double">
        <color indexed="10"/>
      </left>
      <right style="thin">
        <color indexed="64"/>
      </right>
      <top style="double">
        <color indexed="10"/>
      </top>
      <bottom style="thin">
        <color indexed="64"/>
      </bottom>
      <diagonal/>
    </border>
    <border>
      <left style="thin">
        <color indexed="64"/>
      </left>
      <right style="thin">
        <color indexed="64"/>
      </right>
      <top style="double">
        <color indexed="10"/>
      </top>
      <bottom style="thin">
        <color indexed="64"/>
      </bottom>
      <diagonal/>
    </border>
    <border>
      <left style="thin">
        <color indexed="64"/>
      </left>
      <right/>
      <top style="double">
        <color indexed="10"/>
      </top>
      <bottom style="thin">
        <color indexed="64"/>
      </bottom>
      <diagonal/>
    </border>
    <border>
      <left style="thin">
        <color indexed="64"/>
      </left>
      <right style="double">
        <color indexed="10"/>
      </right>
      <top style="double">
        <color indexed="10"/>
      </top>
      <bottom style="thin">
        <color indexed="64"/>
      </bottom>
      <diagonal/>
    </border>
    <border>
      <left/>
      <right/>
      <top style="double">
        <color auto="1"/>
      </top>
      <bottom style="double">
        <color indexed="64"/>
      </bottom>
      <diagonal/>
    </border>
    <border>
      <left style="thin">
        <color indexed="64"/>
      </left>
      <right style="thin">
        <color indexed="64"/>
      </right>
      <top style="double">
        <color auto="1"/>
      </top>
      <bottom style="double">
        <color indexed="64"/>
      </bottom>
      <diagonal/>
    </border>
    <border>
      <left/>
      <right/>
      <top style="double">
        <color auto="1"/>
      </top>
      <bottom style="thin">
        <color indexed="64"/>
      </bottom>
      <diagonal/>
    </border>
    <border>
      <left/>
      <right style="double">
        <color auto="1"/>
      </right>
      <top style="double">
        <color auto="1"/>
      </top>
      <bottom style="thin">
        <color indexed="64"/>
      </bottom>
      <diagonal/>
    </border>
    <border>
      <left/>
      <right style="double">
        <color auto="1"/>
      </right>
      <top style="double">
        <color auto="1"/>
      </top>
      <bottom style="double">
        <color indexed="64"/>
      </bottom>
      <diagonal/>
    </border>
    <border>
      <left style="hair">
        <color indexed="64"/>
      </left>
      <right/>
      <top style="hair">
        <color indexed="64"/>
      </top>
      <bottom style="hair">
        <color indexed="64"/>
      </bottom>
      <diagonal/>
    </border>
    <border>
      <left style="hair">
        <color indexed="64"/>
      </left>
      <right style="double">
        <color rgb="FFFF0000"/>
      </right>
      <top style="hair">
        <color indexed="64"/>
      </top>
      <bottom style="medium">
        <color indexed="64"/>
      </bottom>
      <diagonal/>
    </border>
    <border>
      <left style="hair">
        <color indexed="64"/>
      </left>
      <right style="double">
        <color rgb="FFFF0000"/>
      </right>
      <top style="medium">
        <color indexed="64"/>
      </top>
      <bottom style="hair">
        <color indexed="64"/>
      </bottom>
      <diagonal/>
    </border>
    <border>
      <left style="hair">
        <color indexed="64"/>
      </left>
      <right style="double">
        <color rgb="FFFF0000"/>
      </right>
      <top style="hair">
        <color indexed="64"/>
      </top>
      <bottom style="hair">
        <color indexed="64"/>
      </bottom>
      <diagonal/>
    </border>
    <border>
      <left style="hair">
        <color indexed="64"/>
      </left>
      <right style="double">
        <color rgb="FFFF0000"/>
      </right>
      <top style="hair">
        <color indexed="64"/>
      </top>
      <bottom/>
      <diagonal/>
    </border>
    <border>
      <left style="thin">
        <color indexed="64"/>
      </left>
      <right style="thin">
        <color indexed="64"/>
      </right>
      <top/>
      <bottom style="double">
        <color indexed="10"/>
      </bottom>
      <diagonal/>
    </border>
    <border>
      <left/>
      <right/>
      <top style="double">
        <color indexed="10"/>
      </top>
      <bottom style="thin">
        <color indexed="64"/>
      </bottom>
      <diagonal/>
    </border>
    <border>
      <left/>
      <right style="thin">
        <color indexed="64"/>
      </right>
      <top style="double">
        <color indexed="10"/>
      </top>
      <bottom style="thin">
        <color indexed="64"/>
      </bottom>
      <diagonal/>
    </border>
    <border>
      <left/>
      <right/>
      <top style="thin">
        <color indexed="64"/>
      </top>
      <bottom style="double">
        <color indexed="10"/>
      </bottom>
      <diagonal/>
    </border>
    <border>
      <left style="medium">
        <color auto="1"/>
      </left>
      <right/>
      <top style="medium">
        <color auto="1"/>
      </top>
      <bottom/>
      <diagonal/>
    </border>
    <border>
      <left style="medium">
        <color auto="1"/>
      </left>
      <right style="double">
        <color indexed="10"/>
      </right>
      <top/>
      <bottom/>
      <diagonal/>
    </border>
    <border>
      <left style="hair">
        <color indexed="64"/>
      </left>
      <right style="medium">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top/>
      <bottom style="hair">
        <color indexed="64"/>
      </bottom>
      <diagonal/>
    </border>
    <border>
      <left style="hair">
        <color indexed="64"/>
      </left>
      <right style="medium">
        <color indexed="64"/>
      </right>
      <top/>
      <bottom style="hair">
        <color indexed="64"/>
      </bottom>
      <diagonal/>
    </border>
    <border>
      <left style="medium">
        <color indexed="64"/>
      </left>
      <right style="hair">
        <color indexed="64"/>
      </right>
      <top style="hair">
        <color indexed="64"/>
      </top>
      <bottom/>
      <diagonal/>
    </border>
    <border>
      <left style="medium">
        <color indexed="64"/>
      </left>
      <right style="hair">
        <color indexed="64"/>
      </right>
      <top/>
      <bottom/>
      <diagonal/>
    </border>
    <border>
      <left style="thin">
        <color indexed="64"/>
      </left>
      <right style="double">
        <color rgb="FFFF0000"/>
      </right>
      <top style="double">
        <color rgb="FFFF0000"/>
      </top>
      <bottom style="hair">
        <color indexed="64"/>
      </bottom>
      <diagonal/>
    </border>
    <border>
      <left style="thin">
        <color indexed="64"/>
      </left>
      <right style="double">
        <color rgb="FFFF0000"/>
      </right>
      <top style="hair">
        <color indexed="64"/>
      </top>
      <bottom style="hair">
        <color indexed="64"/>
      </bottom>
      <diagonal/>
    </border>
    <border>
      <left style="thin">
        <color indexed="64"/>
      </left>
      <right style="double">
        <color rgb="FFFF0000"/>
      </right>
      <top style="hair">
        <color indexed="64"/>
      </top>
      <bottom style="double">
        <color rgb="FFFF0000"/>
      </bottom>
      <diagonal/>
    </border>
    <border>
      <left style="thin">
        <color indexed="64"/>
      </left>
      <right style="medium">
        <color indexed="64"/>
      </right>
      <top style="double">
        <color rgb="FFFF0000"/>
      </top>
      <bottom style="medium">
        <color indexed="64"/>
      </bottom>
      <diagonal/>
    </border>
    <border>
      <left style="thin">
        <color indexed="64"/>
      </left>
      <right style="medium">
        <color indexed="64"/>
      </right>
      <top style="medium">
        <color indexed="64"/>
      </top>
      <bottom style="double">
        <color rgb="FFFF0000"/>
      </bottom>
      <diagonal/>
    </border>
    <border>
      <left style="hair">
        <color indexed="64"/>
      </left>
      <right/>
      <top style="medium">
        <color indexed="64"/>
      </top>
      <bottom style="hair">
        <color indexed="64"/>
      </bottom>
      <diagonal/>
    </border>
    <border>
      <left style="medium">
        <color indexed="64"/>
      </left>
      <right style="hair">
        <color indexed="64"/>
      </right>
      <top/>
      <bottom style="hair">
        <color indexed="64"/>
      </bottom>
      <diagonal/>
    </border>
    <border>
      <left style="double">
        <color rgb="FFFF0000"/>
      </left>
      <right style="double">
        <color rgb="FFFF0000"/>
      </right>
      <top/>
      <bottom style="hair">
        <color indexed="64"/>
      </bottom>
      <diagonal/>
    </border>
    <border>
      <left style="medium">
        <color indexed="64"/>
      </left>
      <right style="hair">
        <color indexed="64"/>
      </right>
      <top style="medium">
        <color indexed="64"/>
      </top>
      <bottom/>
      <diagonal/>
    </border>
    <border>
      <left style="medium">
        <color auto="1"/>
      </left>
      <right style="thin">
        <color indexed="64"/>
      </right>
      <top style="medium">
        <color auto="1"/>
      </top>
      <bottom style="thin">
        <color indexed="64"/>
      </bottom>
      <diagonal/>
    </border>
    <border>
      <left style="thin">
        <color indexed="64"/>
      </left>
      <right style="thin">
        <color indexed="64"/>
      </right>
      <top style="medium">
        <color auto="1"/>
      </top>
      <bottom style="thin">
        <color indexed="64"/>
      </bottom>
      <diagonal/>
    </border>
    <border>
      <left style="thin">
        <color indexed="64"/>
      </left>
      <right/>
      <top style="medium">
        <color auto="1"/>
      </top>
      <bottom style="thin">
        <color indexed="64"/>
      </bottom>
      <diagonal/>
    </border>
    <border>
      <left/>
      <right style="thin">
        <color indexed="64"/>
      </right>
      <top style="medium">
        <color auto="1"/>
      </top>
      <bottom style="thin">
        <color indexed="64"/>
      </bottom>
      <diagonal/>
    </border>
    <border>
      <left style="thin">
        <color indexed="64"/>
      </left>
      <right style="medium">
        <color auto="1"/>
      </right>
      <top style="medium">
        <color auto="1"/>
      </top>
      <bottom style="thin">
        <color indexed="64"/>
      </bottom>
      <diagonal/>
    </border>
    <border>
      <left/>
      <right style="medium">
        <color auto="1"/>
      </right>
      <top/>
      <bottom style="double">
        <color rgb="FFFF0000"/>
      </bottom>
      <diagonal/>
    </border>
    <border>
      <left style="thin">
        <color auto="1"/>
      </left>
      <right style="medium">
        <color indexed="64"/>
      </right>
      <top style="thin">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double">
        <color rgb="FFFF0000"/>
      </top>
      <bottom/>
      <diagonal/>
    </border>
    <border>
      <left/>
      <right style="double">
        <color rgb="FFFF0000"/>
      </right>
      <top style="medium">
        <color auto="1"/>
      </top>
      <bottom/>
      <diagonal/>
    </border>
    <border>
      <left/>
      <right style="double">
        <color rgb="FFFF0000"/>
      </right>
      <top/>
      <bottom style="medium">
        <color indexed="64"/>
      </bottom>
      <diagonal/>
    </border>
    <border>
      <left style="thin">
        <color indexed="64"/>
      </left>
      <right/>
      <top style="medium">
        <color indexed="64"/>
      </top>
      <bottom style="hair">
        <color indexed="64"/>
      </bottom>
      <diagonal/>
    </border>
    <border>
      <left style="thin">
        <color indexed="64"/>
      </left>
      <right/>
      <top style="hair">
        <color indexed="64"/>
      </top>
      <bottom style="medium">
        <color indexed="64"/>
      </bottom>
      <diagonal/>
    </border>
    <border>
      <left style="double">
        <color rgb="FFFF0000"/>
      </left>
      <right style="medium">
        <color indexed="64"/>
      </right>
      <top/>
      <bottom style="hair">
        <color indexed="64"/>
      </bottom>
      <diagonal/>
    </border>
    <border>
      <left style="thin">
        <color auto="1"/>
      </left>
      <right/>
      <top/>
      <bottom style="double">
        <color rgb="FFFF0000"/>
      </bottom>
      <diagonal/>
    </border>
    <border>
      <left style="thin">
        <color auto="1"/>
      </left>
      <right/>
      <top style="double">
        <color rgb="FFFF0000"/>
      </top>
      <bottom style="double">
        <color rgb="FFFF0000"/>
      </bottom>
      <diagonal/>
    </border>
    <border>
      <left style="thin">
        <color auto="1"/>
      </left>
      <right/>
      <top style="double">
        <color rgb="FFFF0000"/>
      </top>
      <bottom style="hair">
        <color auto="1"/>
      </bottom>
      <diagonal/>
    </border>
    <border>
      <left style="thin">
        <color auto="1"/>
      </left>
      <right/>
      <top style="hair">
        <color auto="1"/>
      </top>
      <bottom style="double">
        <color rgb="FFFF0000"/>
      </bottom>
      <diagonal/>
    </border>
    <border>
      <left style="medium">
        <color indexed="64"/>
      </left>
      <right/>
      <top style="medium">
        <color indexed="64"/>
      </top>
      <bottom/>
      <diagonal/>
    </border>
    <border>
      <left style="double">
        <color rgb="FFFF0000"/>
      </left>
      <right style="double">
        <color rgb="FFFF0000"/>
      </right>
      <top/>
      <bottom style="double">
        <color rgb="FFFF0000"/>
      </bottom>
      <diagonal/>
    </border>
    <border>
      <left style="thin">
        <color indexed="64"/>
      </left>
      <right style="medium">
        <color indexed="64"/>
      </right>
      <top style="hair">
        <color indexed="64"/>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hair">
        <color indexed="64"/>
      </top>
      <bottom style="medium">
        <color indexed="64"/>
      </bottom>
      <diagonal/>
    </border>
    <border>
      <left/>
      <right style="double">
        <color rgb="FFFF0000"/>
      </right>
      <top/>
      <bottom style="hair">
        <color indexed="64"/>
      </bottom>
      <diagonal/>
    </border>
    <border>
      <left/>
      <right style="thin">
        <color rgb="FFFF0000"/>
      </right>
      <top style="medium">
        <color rgb="FFFF0000"/>
      </top>
      <bottom style="medium">
        <color rgb="FFFF0000"/>
      </bottom>
      <diagonal/>
    </border>
    <border>
      <left style="thin">
        <color auto="1"/>
      </left>
      <right/>
      <top/>
      <bottom style="hair">
        <color auto="1"/>
      </bottom>
      <diagonal/>
    </border>
    <border>
      <left style="double">
        <color rgb="FFFF0000"/>
      </left>
      <right style="medium">
        <color indexed="64"/>
      </right>
      <top style="medium">
        <color indexed="64"/>
      </top>
      <bottom style="medium">
        <color indexed="64"/>
      </bottom>
      <diagonal/>
    </border>
    <border>
      <left style="thin">
        <color theme="1"/>
      </left>
      <right/>
      <top style="double">
        <color rgb="FFFF0000"/>
      </top>
      <bottom style="hair">
        <color indexed="64"/>
      </bottom>
      <diagonal/>
    </border>
    <border>
      <left style="thin">
        <color theme="1"/>
      </left>
      <right/>
      <top style="hair">
        <color indexed="64"/>
      </top>
      <bottom style="double">
        <color rgb="FFFF0000"/>
      </bottom>
      <diagonal/>
    </border>
    <border>
      <left style="hair">
        <color indexed="64"/>
      </left>
      <right style="double">
        <color rgb="FFFF0000"/>
      </right>
      <top/>
      <bottom style="hair">
        <color indexed="64"/>
      </bottom>
      <diagonal/>
    </border>
    <border>
      <left style="medium">
        <color auto="1"/>
      </left>
      <right/>
      <top style="medium">
        <color auto="1"/>
      </top>
      <bottom/>
      <diagonal/>
    </border>
    <border>
      <left/>
      <right style="thin">
        <color indexed="64"/>
      </right>
      <top style="medium">
        <color auto="1"/>
      </top>
      <bottom/>
      <diagonal/>
    </border>
    <border>
      <left/>
      <right style="thin">
        <color indexed="64"/>
      </right>
      <top/>
      <bottom style="hair">
        <color indexed="64"/>
      </bottom>
      <diagonal/>
    </border>
    <border>
      <left/>
      <right/>
      <top style="medium">
        <color auto="1"/>
      </top>
      <bottom/>
      <diagonal/>
    </border>
    <border>
      <left/>
      <right/>
      <top style="double">
        <color rgb="FFFF0000"/>
      </top>
      <bottom style="medium">
        <color indexed="64"/>
      </bottom>
      <diagonal/>
    </border>
    <border>
      <left style="thin">
        <color indexed="64"/>
      </left>
      <right style="thin">
        <color indexed="64"/>
      </right>
      <top style="medium">
        <color indexed="64"/>
      </top>
      <bottom style="double">
        <color rgb="FFFF0000"/>
      </bottom>
      <diagonal/>
    </border>
    <border>
      <left/>
      <right style="thin">
        <color indexed="64"/>
      </right>
      <top style="hair">
        <color indexed="64"/>
      </top>
      <bottom/>
      <diagonal/>
    </border>
    <border>
      <left style="thin">
        <color indexed="64"/>
      </left>
      <right style="thin">
        <color indexed="64"/>
      </right>
      <top style="medium">
        <color indexed="64"/>
      </top>
      <bottom/>
      <diagonal/>
    </border>
    <border>
      <left/>
      <right style="medium">
        <color rgb="FFFF0000"/>
      </right>
      <top style="medium">
        <color rgb="FFFF0000"/>
      </top>
      <bottom/>
      <diagonal/>
    </border>
    <border>
      <left/>
      <right style="medium">
        <color indexed="64"/>
      </right>
      <top style="medium">
        <color indexed="64"/>
      </top>
      <bottom/>
      <diagonal/>
    </border>
    <border>
      <left style="double">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double">
        <color indexed="64"/>
      </right>
      <top style="double">
        <color indexed="64"/>
      </top>
      <bottom/>
      <diagonal/>
    </border>
    <border>
      <left/>
      <right style="double">
        <color indexed="64"/>
      </right>
      <top style="double">
        <color indexed="64"/>
      </top>
      <bottom/>
      <diagonal/>
    </border>
    <border>
      <left style="double">
        <color auto="1"/>
      </left>
      <right style="thin">
        <color indexed="64"/>
      </right>
      <top style="double">
        <color auto="1"/>
      </top>
      <bottom style="thin">
        <color indexed="64"/>
      </bottom>
      <diagonal/>
    </border>
    <border>
      <left style="thin">
        <color indexed="64"/>
      </left>
      <right/>
      <top style="double">
        <color auto="1"/>
      </top>
      <bottom style="thin">
        <color indexed="64"/>
      </bottom>
      <diagonal/>
    </border>
    <border>
      <left style="double">
        <color auto="1"/>
      </left>
      <right style="thin">
        <color indexed="64"/>
      </right>
      <top style="thin">
        <color indexed="64"/>
      </top>
      <bottom style="thin">
        <color indexed="64"/>
      </bottom>
      <diagonal/>
    </border>
    <border>
      <left style="double">
        <color auto="1"/>
      </left>
      <right/>
      <top style="thin">
        <color indexed="64"/>
      </top>
      <bottom style="double">
        <color auto="1"/>
      </bottom>
      <diagonal/>
    </border>
    <border>
      <left/>
      <right style="thin">
        <color indexed="64"/>
      </right>
      <top style="double">
        <color auto="1"/>
      </top>
      <bottom style="thin">
        <color indexed="64"/>
      </bottom>
      <diagonal/>
    </border>
    <border>
      <left/>
      <right/>
      <top style="thin">
        <color indexed="64"/>
      </top>
      <bottom style="double">
        <color auto="1"/>
      </bottom>
      <diagonal/>
    </border>
    <border>
      <left/>
      <right style="double">
        <color rgb="FFFF0000"/>
      </right>
      <top style="thin">
        <color indexed="64"/>
      </top>
      <bottom style="double">
        <color rgb="FFFF0000"/>
      </bottom>
      <diagonal/>
    </border>
    <border>
      <left style="double">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double">
        <color indexed="64"/>
      </right>
      <top style="double">
        <color indexed="64"/>
      </top>
      <bottom/>
      <diagonal/>
    </border>
    <border>
      <left style="double">
        <color auto="1"/>
      </left>
      <right style="thin">
        <color indexed="64"/>
      </right>
      <top style="double">
        <color auto="1"/>
      </top>
      <bottom style="thin">
        <color indexed="64"/>
      </bottom>
      <diagonal/>
    </border>
    <border>
      <left style="thin">
        <color indexed="64"/>
      </left>
      <right/>
      <top style="double">
        <color auto="1"/>
      </top>
      <bottom style="thin">
        <color indexed="64"/>
      </bottom>
      <diagonal/>
    </border>
    <border>
      <left/>
      <right style="thin">
        <color indexed="64"/>
      </right>
      <top style="double">
        <color auto="1"/>
      </top>
      <bottom style="thin">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right style="double">
        <color rgb="FFFF0000"/>
      </right>
      <top style="medium">
        <color indexed="64"/>
      </top>
      <bottom style="medium">
        <color indexed="64"/>
      </bottom>
      <diagonal/>
    </border>
    <border diagonalUp="1">
      <left style="medium">
        <color indexed="64"/>
      </left>
      <right style="medium">
        <color indexed="64"/>
      </right>
      <top style="medium">
        <color indexed="64"/>
      </top>
      <bottom style="medium">
        <color indexed="64"/>
      </bottom>
      <diagonal style="medium">
        <color indexed="64"/>
      </diagonal>
    </border>
    <border diagonalUp="1">
      <left style="medium">
        <color indexed="64"/>
      </left>
      <right style="medium">
        <color indexed="64"/>
      </right>
      <top style="medium">
        <color indexed="64"/>
      </top>
      <bottom/>
      <diagonal style="medium">
        <color indexed="64"/>
      </diagonal>
    </border>
    <border>
      <left/>
      <right style="thin">
        <color indexed="64"/>
      </right>
      <top style="double">
        <color rgb="FFFF0000"/>
      </top>
      <bottom style="medium">
        <color indexed="64"/>
      </bottom>
      <diagonal/>
    </border>
    <border>
      <left style="medium">
        <color indexed="64"/>
      </left>
      <right style="hair">
        <color indexed="64"/>
      </right>
      <top/>
      <bottom style="medium">
        <color indexed="64"/>
      </bottom>
      <diagonal/>
    </border>
    <border>
      <left style="medium">
        <color auto="1"/>
      </left>
      <right style="double">
        <color rgb="FFFF0000"/>
      </right>
      <top style="thin">
        <color indexed="64"/>
      </top>
      <bottom style="thin">
        <color indexed="64"/>
      </bottom>
      <diagonal/>
    </border>
    <border>
      <left style="double">
        <color rgb="FFFF0000"/>
      </left>
      <right style="thin">
        <color indexed="64"/>
      </right>
      <top style="double">
        <color auto="1"/>
      </top>
      <bottom style="thin">
        <color indexed="64"/>
      </bottom>
      <diagonal/>
    </border>
    <border>
      <left style="thin">
        <color indexed="64"/>
      </left>
      <right style="double">
        <color rgb="FFFF0000"/>
      </right>
      <top style="double">
        <color auto="1"/>
      </top>
      <bottom style="thin">
        <color indexed="64"/>
      </bottom>
      <diagonal/>
    </border>
    <border>
      <left style="double">
        <color rgb="FFFF0000"/>
      </left>
      <right/>
      <top style="thin">
        <color indexed="64"/>
      </top>
      <bottom style="double">
        <color indexed="64"/>
      </bottom>
      <diagonal/>
    </border>
    <border>
      <left style="thin">
        <color auto="1"/>
      </left>
      <right style="double">
        <color rgb="FFFF0000"/>
      </right>
      <top style="thin">
        <color indexed="64"/>
      </top>
      <bottom style="double">
        <color indexed="64"/>
      </bottom>
      <diagonal/>
    </border>
    <border>
      <left style="medium">
        <color rgb="FFFF0000"/>
      </left>
      <right/>
      <top style="medium">
        <color rgb="FFFF0000"/>
      </top>
      <bottom style="medium">
        <color rgb="FFFF0000"/>
      </bottom>
      <diagonal/>
    </border>
    <border>
      <left/>
      <right style="medium">
        <color rgb="FFFF0000"/>
      </right>
      <top style="medium">
        <color rgb="FFFF0000"/>
      </top>
      <bottom style="medium">
        <color rgb="FFFF0000"/>
      </bottom>
      <diagonal/>
    </border>
    <border>
      <left/>
      <right/>
      <top/>
      <bottom style="medium">
        <color auto="1"/>
      </bottom>
      <diagonal/>
    </border>
    <border>
      <left/>
      <right style="medium">
        <color auto="1"/>
      </right>
      <top/>
      <bottom style="medium">
        <color auto="1"/>
      </bottom>
      <diagonal/>
    </border>
    <border>
      <left/>
      <right style="thin">
        <color indexed="64"/>
      </right>
      <top/>
      <bottom style="medium">
        <color indexed="64"/>
      </bottom>
      <diagonal/>
    </border>
    <border>
      <left/>
      <right style="double">
        <color rgb="FFFF0000"/>
      </right>
      <top style="hair">
        <color indexed="64"/>
      </top>
      <bottom style="thin">
        <color indexed="64"/>
      </bottom>
      <diagonal/>
    </border>
    <border>
      <left style="medium">
        <color indexed="64"/>
      </left>
      <right style="hair">
        <color indexed="64"/>
      </right>
      <top/>
      <bottom style="thin">
        <color indexed="64"/>
      </bottom>
      <diagonal/>
    </border>
    <border>
      <left style="medium">
        <color indexed="64"/>
      </left>
      <right style="thin">
        <color indexed="64"/>
      </right>
      <top style="thin">
        <color indexed="64"/>
      </top>
      <bottom style="double">
        <color indexed="10"/>
      </bottom>
      <diagonal/>
    </border>
    <border>
      <left style="hair">
        <color indexed="64"/>
      </left>
      <right/>
      <top style="hair">
        <color indexed="64"/>
      </top>
      <bottom/>
      <diagonal/>
    </border>
    <border>
      <left style="thin">
        <color indexed="64"/>
      </left>
      <right style="hair">
        <color auto="1"/>
      </right>
      <top style="hair">
        <color auto="1"/>
      </top>
      <bottom style="hair">
        <color auto="1"/>
      </bottom>
      <diagonal/>
    </border>
    <border>
      <left style="double">
        <color auto="1"/>
      </left>
      <right/>
      <top/>
      <bottom style="double">
        <color auto="1"/>
      </bottom>
      <diagonal/>
    </border>
    <border>
      <left style="thin">
        <color indexed="64"/>
      </left>
      <right/>
      <top/>
      <bottom style="double">
        <color auto="1"/>
      </bottom>
      <diagonal/>
    </border>
    <border>
      <left/>
      <right style="double">
        <color indexed="64"/>
      </right>
      <top/>
      <bottom style="double">
        <color indexed="64"/>
      </bottom>
      <diagonal/>
    </border>
    <border>
      <left style="thin">
        <color indexed="64"/>
      </left>
      <right style="thin">
        <color indexed="64"/>
      </right>
      <top/>
      <bottom style="double">
        <color auto="1"/>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auto="1"/>
      </left>
      <right style="double">
        <color rgb="FFFF0000"/>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style="double">
        <color rgb="FFFF0000"/>
      </top>
      <bottom/>
      <diagonal/>
    </border>
    <border>
      <left style="double">
        <color rgb="FFFF0000"/>
      </left>
      <right/>
      <top/>
      <bottom style="hair">
        <color indexed="64"/>
      </bottom>
      <diagonal/>
    </border>
  </borders>
  <cellStyleXfs count="8">
    <xf numFmtId="0" fontId="0" fillId="0" borderId="0">
      <alignment vertical="center"/>
    </xf>
    <xf numFmtId="0" fontId="1" fillId="0" borderId="0"/>
    <xf numFmtId="0" fontId="1" fillId="0" borderId="0">
      <alignment vertical="center"/>
    </xf>
    <xf numFmtId="0" fontId="1" fillId="0" borderId="0">
      <alignment vertical="center"/>
    </xf>
    <xf numFmtId="9" fontId="1" fillId="0" borderId="0" applyFont="0" applyFill="0" applyBorder="0" applyAlignment="0" applyProtection="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cellStyleXfs>
  <cellXfs count="1825">
    <xf numFmtId="0" fontId="0" fillId="0" borderId="0" xfId="0">
      <alignment vertical="center"/>
    </xf>
    <xf numFmtId="0" fontId="0" fillId="0" borderId="0" xfId="0" applyAlignment="1">
      <alignment horizontal="center" vertical="center"/>
    </xf>
    <xf numFmtId="0" fontId="3" fillId="0" borderId="0" xfId="0" applyFont="1">
      <alignment vertical="center"/>
    </xf>
    <xf numFmtId="0" fontId="0" fillId="0" borderId="0" xfId="0" applyAlignment="1">
      <alignment horizontal="right" vertical="center"/>
    </xf>
    <xf numFmtId="0" fontId="0" fillId="0" borderId="3" xfId="0" applyBorder="1">
      <alignment vertical="center"/>
    </xf>
    <xf numFmtId="0" fontId="3" fillId="0" borderId="0" xfId="2" applyFont="1" applyAlignment="1">
      <alignment horizontal="center" vertical="center"/>
    </xf>
    <xf numFmtId="0" fontId="1" fillId="0" borderId="0" xfId="1"/>
    <xf numFmtId="0" fontId="1" fillId="0" borderId="0" xfId="1" applyAlignment="1">
      <alignment vertical="center"/>
    </xf>
    <xf numFmtId="0" fontId="0" fillId="0" borderId="0" xfId="0" applyAlignment="1">
      <alignment vertical="center" wrapText="1"/>
    </xf>
    <xf numFmtId="0" fontId="9" fillId="0" borderId="0" xfId="1" applyFont="1" applyAlignment="1">
      <alignment vertical="center"/>
    </xf>
    <xf numFmtId="178" fontId="0" fillId="0" borderId="0" xfId="0" applyNumberFormat="1" applyAlignment="1">
      <alignment horizontal="center" vertical="center"/>
    </xf>
    <xf numFmtId="176" fontId="5" fillId="0" borderId="11" xfId="1" applyNumberFormat="1" applyFont="1" applyBorder="1" applyAlignment="1">
      <alignment horizontal="center" vertical="center"/>
    </xf>
    <xf numFmtId="176" fontId="5" fillId="0" borderId="12" xfId="1" applyNumberFormat="1" applyFont="1" applyBorder="1" applyAlignment="1">
      <alignment horizontal="center" vertical="center"/>
    </xf>
    <xf numFmtId="176" fontId="5" fillId="0" borderId="13" xfId="1" applyNumberFormat="1" applyFont="1" applyBorder="1" applyAlignment="1">
      <alignment horizontal="center" vertical="center"/>
    </xf>
    <xf numFmtId="176" fontId="5" fillId="0" borderId="14" xfId="1" applyNumberFormat="1" applyFont="1" applyBorder="1" applyAlignment="1">
      <alignment vertical="center" shrinkToFit="1"/>
    </xf>
    <xf numFmtId="0" fontId="4" fillId="0" borderId="0" xfId="0" applyFont="1">
      <alignment vertical="center"/>
    </xf>
    <xf numFmtId="0" fontId="8" fillId="0" borderId="37" xfId="0" applyFont="1" applyBorder="1" applyAlignment="1">
      <alignment horizontal="center" vertical="center"/>
    </xf>
    <xf numFmtId="178" fontId="8" fillId="0" borderId="38" xfId="0" applyNumberFormat="1" applyFont="1" applyBorder="1" applyAlignment="1">
      <alignment horizontal="center" vertical="center" wrapText="1"/>
    </xf>
    <xf numFmtId="0" fontId="0" fillId="0" borderId="41" xfId="0" applyBorder="1">
      <alignment vertical="center"/>
    </xf>
    <xf numFmtId="0" fontId="0" fillId="0" borderId="15" xfId="0" applyBorder="1" applyAlignment="1">
      <alignment vertical="center" wrapText="1"/>
    </xf>
    <xf numFmtId="0" fontId="0" fillId="0" borderId="28" xfId="0" applyBorder="1">
      <alignment vertical="center"/>
    </xf>
    <xf numFmtId="0" fontId="16" fillId="0" borderId="0" xfId="0" applyFont="1" applyAlignment="1">
      <alignment horizontal="left" vertical="center"/>
    </xf>
    <xf numFmtId="0" fontId="16" fillId="0" borderId="0" xfId="0" applyFont="1">
      <alignment vertical="center"/>
    </xf>
    <xf numFmtId="0" fontId="1" fillId="0" borderId="0" xfId="1" applyAlignment="1">
      <alignment horizontal="center" vertical="center"/>
    </xf>
    <xf numFmtId="0" fontId="6" fillId="0" borderId="0" xfId="1" applyFont="1" applyAlignment="1">
      <alignment horizontal="center" vertical="center"/>
    </xf>
    <xf numFmtId="0" fontId="11" fillId="0" borderId="37" xfId="0" applyFont="1" applyBorder="1" applyAlignment="1">
      <alignment horizontal="center" vertical="center" wrapText="1"/>
    </xf>
    <xf numFmtId="0" fontId="20" fillId="0" borderId="0" xfId="0" applyFont="1">
      <alignment vertical="center"/>
    </xf>
    <xf numFmtId="0" fontId="1" fillId="0" borderId="59" xfId="1" applyBorder="1" applyAlignment="1" applyProtection="1">
      <alignment vertical="center" shrinkToFit="1"/>
      <protection locked="0"/>
    </xf>
    <xf numFmtId="0" fontId="1" fillId="0" borderId="46" xfId="0" applyFont="1" applyBorder="1" applyAlignment="1" applyProtection="1">
      <alignment vertical="center" shrinkToFit="1"/>
      <protection locked="0"/>
    </xf>
    <xf numFmtId="0" fontId="1" fillId="0" borderId="0" xfId="1" applyAlignment="1" applyProtection="1">
      <alignment vertical="center"/>
      <protection locked="0"/>
    </xf>
    <xf numFmtId="0" fontId="1" fillId="0" borderId="0" xfId="0" applyFont="1" applyProtection="1">
      <alignment vertical="center"/>
      <protection locked="0"/>
    </xf>
    <xf numFmtId="0" fontId="1" fillId="0" borderId="63" xfId="0" applyFont="1" applyBorder="1" applyAlignment="1" applyProtection="1">
      <alignment horizontal="center" vertical="center" shrinkToFit="1"/>
      <protection locked="0"/>
    </xf>
    <xf numFmtId="0" fontId="1" fillId="0" borderId="31" xfId="0" applyFont="1" applyBorder="1" applyAlignment="1" applyProtection="1">
      <alignment horizontal="center" vertical="center" shrinkToFit="1"/>
      <protection locked="0"/>
    </xf>
    <xf numFmtId="0" fontId="1" fillId="0" borderId="46" xfId="0" applyFont="1" applyBorder="1" applyAlignment="1" applyProtection="1">
      <alignment horizontal="center" vertical="center" shrinkToFit="1"/>
      <protection locked="0"/>
    </xf>
    <xf numFmtId="0" fontId="1" fillId="0" borderId="33" xfId="0" applyFont="1" applyBorder="1" applyAlignment="1" applyProtection="1">
      <alignment horizontal="center" vertical="center" shrinkToFit="1"/>
      <protection locked="0"/>
    </xf>
    <xf numFmtId="0" fontId="1" fillId="0" borderId="62" xfId="0" applyFont="1" applyBorder="1" applyAlignment="1" applyProtection="1">
      <alignment horizontal="center" vertical="center" shrinkToFit="1"/>
      <protection locked="0"/>
    </xf>
    <xf numFmtId="0" fontId="0" fillId="0" borderId="0" xfId="0" applyProtection="1">
      <alignment vertical="center"/>
      <protection locked="0"/>
    </xf>
    <xf numFmtId="0" fontId="1" fillId="0" borderId="60" xfId="0" applyFont="1" applyBorder="1" applyAlignment="1" applyProtection="1">
      <alignment vertical="center" shrinkToFit="1"/>
      <protection locked="0"/>
    </xf>
    <xf numFmtId="0" fontId="1" fillId="0" borderId="72" xfId="0" applyFont="1" applyBorder="1" applyAlignment="1" applyProtection="1">
      <alignment horizontal="center" vertical="center" shrinkToFit="1"/>
      <protection locked="0"/>
    </xf>
    <xf numFmtId="0" fontId="1" fillId="0" borderId="72" xfId="0" applyFont="1" applyBorder="1" applyAlignment="1" applyProtection="1">
      <alignment vertical="center" shrinkToFit="1"/>
      <protection locked="0"/>
    </xf>
    <xf numFmtId="0" fontId="1" fillId="0" borderId="73" xfId="0" applyFont="1" applyBorder="1" applyAlignment="1" applyProtection="1">
      <alignment vertical="center" shrinkToFit="1"/>
      <protection locked="0"/>
    </xf>
    <xf numFmtId="178" fontId="1" fillId="0" borderId="74" xfId="0" applyNumberFormat="1" applyFont="1" applyBorder="1" applyAlignment="1" applyProtection="1">
      <alignment horizontal="center" vertical="center"/>
      <protection locked="0"/>
    </xf>
    <xf numFmtId="0" fontId="1" fillId="0" borderId="61" xfId="0" applyFont="1" applyBorder="1" applyAlignment="1" applyProtection="1">
      <alignment vertical="center" shrinkToFit="1"/>
      <protection locked="0"/>
    </xf>
    <xf numFmtId="0" fontId="1" fillId="0" borderId="64" xfId="0" applyFont="1" applyBorder="1" applyAlignment="1" applyProtection="1">
      <alignment vertical="center" shrinkToFit="1"/>
      <protection locked="0"/>
    </xf>
    <xf numFmtId="0" fontId="1" fillId="0" borderId="66" xfId="0" applyFont="1" applyBorder="1" applyAlignment="1" applyProtection="1">
      <alignment horizontal="center" vertical="center" shrinkToFit="1"/>
      <protection locked="0"/>
    </xf>
    <xf numFmtId="0" fontId="1" fillId="0" borderId="66" xfId="0" applyFont="1" applyBorder="1" applyAlignment="1" applyProtection="1">
      <alignment vertical="center" shrinkToFit="1"/>
      <protection locked="0"/>
    </xf>
    <xf numFmtId="0" fontId="1" fillId="0" borderId="65" xfId="0" applyFont="1" applyBorder="1" applyAlignment="1" applyProtection="1">
      <alignment vertical="center" shrinkToFit="1"/>
      <protection locked="0"/>
    </xf>
    <xf numFmtId="178" fontId="1" fillId="0" borderId="75" xfId="0" applyNumberFormat="1" applyFont="1" applyBorder="1" applyAlignment="1" applyProtection="1">
      <alignment horizontal="center" vertical="center"/>
      <protection locked="0"/>
    </xf>
    <xf numFmtId="178" fontId="1" fillId="2" borderId="67" xfId="0" applyNumberFormat="1" applyFont="1" applyFill="1" applyBorder="1" applyAlignment="1">
      <alignment horizontal="center" vertical="center"/>
    </xf>
    <xf numFmtId="180" fontId="1" fillId="0" borderId="59" xfId="1" applyNumberFormat="1" applyBorder="1" applyAlignment="1" applyProtection="1">
      <alignment vertical="center"/>
      <protection locked="0"/>
    </xf>
    <xf numFmtId="180" fontId="1" fillId="2" borderId="84" xfId="1" applyNumberFormat="1" applyFill="1" applyBorder="1" applyAlignment="1">
      <alignment vertical="center"/>
    </xf>
    <xf numFmtId="180" fontId="1" fillId="0" borderId="88" xfId="1" applyNumberFormat="1" applyBorder="1" applyAlignment="1" applyProtection="1">
      <alignment vertical="center" wrapText="1"/>
      <protection locked="0"/>
    </xf>
    <xf numFmtId="0" fontId="1" fillId="0" borderId="89" xfId="1" applyBorder="1" applyAlignment="1" applyProtection="1">
      <alignment vertical="center" shrinkToFit="1"/>
      <protection locked="0"/>
    </xf>
    <xf numFmtId="0" fontId="1" fillId="0" borderId="90" xfId="1" applyBorder="1" applyAlignment="1" applyProtection="1">
      <alignment vertical="center" shrinkToFit="1"/>
      <protection locked="0"/>
    </xf>
    <xf numFmtId="0" fontId="1" fillId="0" borderId="91" xfId="1" applyBorder="1" applyAlignment="1" applyProtection="1">
      <alignment vertical="center" shrinkToFit="1"/>
      <protection locked="0"/>
    </xf>
    <xf numFmtId="0" fontId="1" fillId="0" borderId="92" xfId="1" applyBorder="1" applyAlignment="1" applyProtection="1">
      <alignment vertical="center" shrinkToFit="1"/>
      <protection locked="0"/>
    </xf>
    <xf numFmtId="180" fontId="1" fillId="0" borderId="92" xfId="1" applyNumberFormat="1" applyBorder="1" applyAlignment="1" applyProtection="1">
      <alignment vertical="center"/>
      <protection locked="0"/>
    </xf>
    <xf numFmtId="0" fontId="1" fillId="0" borderId="93" xfId="1" applyBorder="1" applyAlignment="1" applyProtection="1">
      <alignment vertical="center" shrinkToFit="1"/>
      <protection locked="0"/>
    </xf>
    <xf numFmtId="0" fontId="15" fillId="0" borderId="0" xfId="1" applyFont="1" applyAlignment="1">
      <alignment vertical="center"/>
    </xf>
    <xf numFmtId="0" fontId="5" fillId="0" borderId="0" xfId="0" applyFont="1">
      <alignment vertical="center"/>
    </xf>
    <xf numFmtId="0" fontId="1" fillId="0" borderId="59" xfId="1" applyBorder="1" applyAlignment="1" applyProtection="1">
      <alignment horizontal="center" vertical="center" shrinkToFit="1"/>
      <protection locked="0"/>
    </xf>
    <xf numFmtId="0" fontId="1" fillId="0" borderId="99" xfId="1" applyBorder="1" applyAlignment="1" applyProtection="1">
      <alignment horizontal="center" vertical="center" shrinkToFit="1"/>
      <protection locked="0"/>
    </xf>
    <xf numFmtId="0" fontId="1" fillId="0" borderId="90" xfId="1" applyBorder="1" applyAlignment="1" applyProtection="1">
      <alignment horizontal="center" vertical="center" shrinkToFit="1"/>
      <protection locked="0"/>
    </xf>
    <xf numFmtId="0" fontId="3" fillId="0" borderId="0" xfId="2" applyFont="1" applyAlignment="1">
      <alignment horizontal="left" vertical="center"/>
    </xf>
    <xf numFmtId="0" fontId="3" fillId="0" borderId="0" xfId="2" applyFont="1" applyAlignment="1">
      <alignment horizontal="left" vertical="center" shrinkToFit="1"/>
    </xf>
    <xf numFmtId="0" fontId="3" fillId="0" borderId="0" xfId="2" applyFont="1">
      <alignment vertical="center"/>
    </xf>
    <xf numFmtId="0" fontId="1" fillId="0" borderId="0" xfId="2">
      <alignment vertical="center"/>
    </xf>
    <xf numFmtId="0" fontId="3" fillId="0" borderId="0" xfId="2" applyFont="1" applyAlignment="1">
      <alignment horizontal="center" vertical="center" wrapText="1"/>
    </xf>
    <xf numFmtId="0" fontId="3" fillId="0" borderId="0" xfId="2" applyFont="1" applyAlignment="1">
      <alignment horizontal="center" vertical="center" shrinkToFit="1"/>
    </xf>
    <xf numFmtId="0" fontId="1" fillId="0" borderId="0" xfId="2" applyAlignment="1">
      <alignment horizontal="right" vertical="center"/>
    </xf>
    <xf numFmtId="0" fontId="5" fillId="0" borderId="0" xfId="2" applyFont="1" applyAlignment="1">
      <alignment horizontal="right" vertical="center" shrinkToFit="1"/>
    </xf>
    <xf numFmtId="0" fontId="14" fillId="0" borderId="0" xfId="2" applyFont="1" applyAlignment="1">
      <alignment horizontal="right" vertical="center"/>
    </xf>
    <xf numFmtId="0" fontId="14" fillId="0" borderId="0" xfId="2" applyFont="1">
      <alignment vertical="center"/>
    </xf>
    <xf numFmtId="0" fontId="14" fillId="0" borderId="0" xfId="2" applyFont="1" applyAlignment="1">
      <alignment vertical="center" shrinkToFit="1"/>
    </xf>
    <xf numFmtId="0" fontId="1" fillId="0" borderId="0" xfId="2" applyAlignment="1">
      <alignment vertical="center" shrinkToFit="1"/>
    </xf>
    <xf numFmtId="0" fontId="1" fillId="4" borderId="0" xfId="2" applyFill="1" applyAlignment="1">
      <alignment vertical="center" shrinkToFit="1"/>
    </xf>
    <xf numFmtId="0" fontId="8" fillId="0" borderId="81" xfId="0" applyFont="1" applyBorder="1" applyAlignment="1">
      <alignment horizontal="center" vertical="center"/>
    </xf>
    <xf numFmtId="0" fontId="0" fillId="0" borderId="32" xfId="0" applyBorder="1" applyAlignment="1">
      <alignment vertical="top"/>
    </xf>
    <xf numFmtId="0" fontId="0" fillId="0" borderId="32" xfId="0" applyBorder="1">
      <alignment vertical="center"/>
    </xf>
    <xf numFmtId="0" fontId="27" fillId="7" borderId="0" xfId="2" applyFont="1" applyFill="1">
      <alignment vertical="center"/>
    </xf>
    <xf numFmtId="0" fontId="27" fillId="7" borderId="0" xfId="2" applyFont="1" applyFill="1" applyAlignment="1">
      <alignment vertical="center" shrinkToFit="1"/>
    </xf>
    <xf numFmtId="0" fontId="1" fillId="0" borderId="7" xfId="0" applyFont="1" applyBorder="1" applyAlignment="1" applyProtection="1">
      <alignment vertical="center" shrinkToFit="1"/>
      <protection locked="0"/>
    </xf>
    <xf numFmtId="0" fontId="1" fillId="0" borderId="100" xfId="0" applyFont="1" applyBorder="1" applyAlignment="1" applyProtection="1">
      <alignment horizontal="center" vertical="center" shrinkToFit="1"/>
      <protection locked="0"/>
    </xf>
    <xf numFmtId="0" fontId="1" fillId="0" borderId="44" xfId="0" applyFont="1" applyBorder="1" applyAlignment="1" applyProtection="1">
      <alignment horizontal="center" vertical="center" shrinkToFit="1"/>
      <protection locked="0"/>
    </xf>
    <xf numFmtId="0" fontId="1" fillId="0" borderId="61" xfId="0" applyFont="1" applyBorder="1" applyAlignment="1" applyProtection="1">
      <alignment horizontal="center" vertical="center" shrinkToFit="1"/>
      <protection locked="0"/>
    </xf>
    <xf numFmtId="0" fontId="1" fillId="0" borderId="126" xfId="0" applyFont="1" applyBorder="1" applyAlignment="1" applyProtection="1">
      <alignment horizontal="center" vertical="center" shrinkToFit="1"/>
      <protection locked="0"/>
    </xf>
    <xf numFmtId="0" fontId="1" fillId="0" borderId="127" xfId="0" applyFont="1" applyBorder="1" applyAlignment="1" applyProtection="1">
      <alignment horizontal="center" vertical="center" shrinkToFit="1"/>
      <protection locked="0"/>
    </xf>
    <xf numFmtId="0" fontId="1" fillId="0" borderId="46" xfId="0" applyFont="1" applyBorder="1" applyAlignment="1" applyProtection="1">
      <alignment horizontal="center" vertical="center"/>
      <protection locked="0"/>
    </xf>
    <xf numFmtId="0" fontId="1" fillId="0" borderId="66" xfId="0" applyFont="1" applyBorder="1" applyAlignment="1" applyProtection="1">
      <alignment horizontal="center" vertical="center"/>
      <protection locked="0"/>
    </xf>
    <xf numFmtId="0" fontId="0" fillId="0" borderId="0" xfId="0" applyAlignment="1">
      <alignment horizontal="left" vertical="center" wrapText="1"/>
    </xf>
    <xf numFmtId="0" fontId="5" fillId="0" borderId="0" xfId="0" applyFont="1" applyAlignment="1">
      <alignment horizontal="center" vertical="top"/>
    </xf>
    <xf numFmtId="0" fontId="7" fillId="0" borderId="0" xfId="0" applyFont="1" applyAlignment="1">
      <alignment horizontal="left" vertical="center"/>
    </xf>
    <xf numFmtId="0" fontId="13" fillId="0" borderId="79" xfId="0" applyFont="1" applyBorder="1" applyAlignment="1">
      <alignment horizontal="center" vertical="center" wrapText="1"/>
    </xf>
    <xf numFmtId="0" fontId="13" fillId="0" borderId="81" xfId="0" applyFont="1" applyBorder="1" applyAlignment="1">
      <alignment horizontal="center" vertical="center"/>
    </xf>
    <xf numFmtId="0" fontId="13" fillId="0" borderId="81" xfId="0" applyFont="1" applyBorder="1" applyAlignment="1">
      <alignment horizontal="center" vertical="center" wrapText="1"/>
    </xf>
    <xf numFmtId="0" fontId="13" fillId="0" borderId="80" xfId="0" applyFont="1" applyBorder="1" applyAlignment="1">
      <alignment horizontal="center" vertical="center" wrapText="1"/>
    </xf>
    <xf numFmtId="0" fontId="8" fillId="0" borderId="60" xfId="0" applyFont="1" applyBorder="1" applyAlignment="1" applyProtection="1">
      <alignment horizontal="center" vertical="center" shrinkToFit="1"/>
      <protection locked="0"/>
    </xf>
    <xf numFmtId="0" fontId="8" fillId="0" borderId="46" xfId="0" applyFont="1" applyBorder="1" applyAlignment="1" applyProtection="1">
      <alignment horizontal="center" vertical="center" shrinkToFit="1"/>
      <protection locked="0"/>
    </xf>
    <xf numFmtId="0" fontId="8" fillId="0" borderId="72" xfId="0" applyFont="1" applyBorder="1" applyAlignment="1" applyProtection="1">
      <alignment horizontal="left" vertical="center" shrinkToFit="1"/>
      <protection locked="0"/>
    </xf>
    <xf numFmtId="0" fontId="0" fillId="0" borderId="46" xfId="0" applyBorder="1" applyAlignment="1" applyProtection="1">
      <alignment vertical="center" shrinkToFit="1"/>
      <protection locked="0"/>
    </xf>
    <xf numFmtId="0" fontId="0" fillId="0" borderId="46" xfId="0" applyBorder="1" applyAlignment="1" applyProtection="1">
      <alignment horizontal="center" vertical="center"/>
      <protection locked="0"/>
    </xf>
    <xf numFmtId="0" fontId="8" fillId="0" borderId="46" xfId="0" applyFont="1" applyBorder="1" applyAlignment="1" applyProtection="1">
      <alignment vertical="center" shrinkToFit="1"/>
      <protection locked="0"/>
    </xf>
    <xf numFmtId="0" fontId="8" fillId="0" borderId="61" xfId="0" applyFont="1" applyBorder="1" applyAlignment="1" applyProtection="1">
      <alignment vertical="center" shrinkToFit="1"/>
      <protection locked="0"/>
    </xf>
    <xf numFmtId="0" fontId="8" fillId="0" borderId="64" xfId="0" applyFont="1" applyBorder="1" applyAlignment="1" applyProtection="1">
      <alignment horizontal="center" vertical="center" shrinkToFit="1"/>
      <protection locked="0"/>
    </xf>
    <xf numFmtId="0" fontId="8" fillId="0" borderId="66" xfId="0" applyFont="1" applyBorder="1" applyAlignment="1" applyProtection="1">
      <alignment horizontal="center" vertical="center" shrinkToFit="1"/>
      <protection locked="0"/>
    </xf>
    <xf numFmtId="0" fontId="8" fillId="0" borderId="66" xfId="0" applyFont="1" applyBorder="1" applyAlignment="1" applyProtection="1">
      <alignment horizontal="left" vertical="center" shrinkToFit="1"/>
      <protection locked="0"/>
    </xf>
    <xf numFmtId="0" fontId="0" fillId="0" borderId="66" xfId="0" applyBorder="1" applyAlignment="1" applyProtection="1">
      <alignment vertical="center" shrinkToFit="1"/>
      <protection locked="0"/>
    </xf>
    <xf numFmtId="0" fontId="0" fillId="0" borderId="66" xfId="0" applyBorder="1" applyAlignment="1" applyProtection="1">
      <alignment horizontal="center" vertical="center"/>
      <protection locked="0"/>
    </xf>
    <xf numFmtId="0" fontId="8" fillId="0" borderId="66" xfId="0" applyFont="1" applyBorder="1" applyAlignment="1" applyProtection="1">
      <alignment vertical="center" shrinkToFit="1"/>
      <protection locked="0"/>
    </xf>
    <xf numFmtId="0" fontId="8" fillId="0" borderId="65" xfId="0" applyFont="1" applyBorder="1" applyAlignment="1" applyProtection="1">
      <alignment vertical="center" shrinkToFit="1"/>
      <protection locked="0"/>
    </xf>
    <xf numFmtId="0" fontId="8" fillId="0" borderId="105" xfId="0" applyFont="1" applyBorder="1" applyAlignment="1" applyProtection="1">
      <alignment horizontal="center" vertical="center" shrinkToFit="1"/>
      <protection locked="0"/>
    </xf>
    <xf numFmtId="0" fontId="8" fillId="0" borderId="72" xfId="0" applyFont="1" applyBorder="1" applyAlignment="1" applyProtection="1">
      <alignment horizontal="center" vertical="center" shrinkToFit="1"/>
      <protection locked="0"/>
    </xf>
    <xf numFmtId="0" fontId="0" fillId="0" borderId="72" xfId="0" applyBorder="1" applyAlignment="1" applyProtection="1">
      <alignment horizontal="center" vertical="center"/>
      <protection locked="0"/>
    </xf>
    <xf numFmtId="0" fontId="8" fillId="0" borderId="72" xfId="0" applyFont="1" applyBorder="1" applyAlignment="1" applyProtection="1">
      <alignment vertical="center" shrinkToFit="1"/>
      <protection locked="0"/>
    </xf>
    <xf numFmtId="0" fontId="8" fillId="0" borderId="73" xfId="0" applyFont="1" applyBorder="1" applyAlignment="1" applyProtection="1">
      <alignment vertical="center" shrinkToFit="1"/>
      <protection locked="0"/>
    </xf>
    <xf numFmtId="0" fontId="8" fillId="0" borderId="156" xfId="0" applyFont="1" applyBorder="1" applyAlignment="1" applyProtection="1">
      <alignment horizontal="center" vertical="center" shrinkToFit="1"/>
      <protection locked="0"/>
    </xf>
    <xf numFmtId="0" fontId="8" fillId="0" borderId="74" xfId="0" applyFont="1" applyBorder="1" applyAlignment="1" applyProtection="1">
      <alignment horizontal="center" vertical="center" shrinkToFit="1"/>
      <protection locked="0"/>
    </xf>
    <xf numFmtId="0" fontId="8" fillId="0" borderId="75" xfId="0" applyFont="1" applyBorder="1" applyAlignment="1" applyProtection="1">
      <alignment horizontal="center" vertical="center" shrinkToFit="1"/>
      <protection locked="0"/>
    </xf>
    <xf numFmtId="0" fontId="8" fillId="0" borderId="46" xfId="0" applyFont="1" applyBorder="1" applyAlignment="1" applyProtection="1">
      <alignment horizontal="left" vertical="center" shrinkToFit="1"/>
      <protection locked="0"/>
    </xf>
    <xf numFmtId="0" fontId="0" fillId="0" borderId="46" xfId="0" applyBorder="1" applyAlignment="1" applyProtection="1">
      <alignment horizontal="center" vertical="center" shrinkToFit="1"/>
      <protection locked="0"/>
    </xf>
    <xf numFmtId="0" fontId="13" fillId="0" borderId="0" xfId="0" applyFont="1" applyAlignment="1">
      <alignment horizontal="center" vertical="center"/>
    </xf>
    <xf numFmtId="0" fontId="0" fillId="0" borderId="144" xfId="0" applyBorder="1" applyAlignment="1">
      <alignment horizontal="center" vertical="center" shrinkToFit="1"/>
    </xf>
    <xf numFmtId="0" fontId="0" fillId="0" borderId="140" xfId="0" applyBorder="1" applyAlignment="1">
      <alignment horizontal="center" vertical="center"/>
    </xf>
    <xf numFmtId="0" fontId="0" fillId="0" borderId="145" xfId="0" applyBorder="1" applyAlignment="1">
      <alignment horizontal="center" vertical="center"/>
    </xf>
    <xf numFmtId="0" fontId="0" fillId="0" borderId="146" xfId="0" applyBorder="1" applyAlignment="1">
      <alignment horizontal="center" vertical="center"/>
    </xf>
    <xf numFmtId="0" fontId="0" fillId="0" borderId="147" xfId="0" applyBorder="1" applyAlignment="1">
      <alignment horizontal="center" vertical="center"/>
    </xf>
    <xf numFmtId="0" fontId="0" fillId="0" borderId="148" xfId="0" applyBorder="1" applyAlignment="1">
      <alignment horizontal="center" vertical="center"/>
    </xf>
    <xf numFmtId="0" fontId="0" fillId="0" borderId="149" xfId="0" applyBorder="1" applyAlignment="1">
      <alignment horizontal="center" vertical="center"/>
    </xf>
    <xf numFmtId="0" fontId="0" fillId="0" borderId="139" xfId="0" applyBorder="1" applyAlignment="1">
      <alignment horizontal="center" vertical="center"/>
    </xf>
    <xf numFmtId="0" fontId="0" fillId="0" borderId="61" xfId="0" applyBorder="1" applyAlignment="1">
      <alignment horizontal="center" vertical="center"/>
    </xf>
    <xf numFmtId="0" fontId="0" fillId="0" borderId="46" xfId="0" applyBorder="1" applyAlignment="1">
      <alignment horizontal="center" vertical="center"/>
    </xf>
    <xf numFmtId="0" fontId="0" fillId="0" borderId="150" xfId="0" applyBorder="1" applyAlignment="1">
      <alignment horizontal="center" vertical="center"/>
    </xf>
    <xf numFmtId="0" fontId="0" fillId="0" borderId="151" xfId="0" applyBorder="1" applyAlignment="1">
      <alignment horizontal="center" vertical="center"/>
    </xf>
    <xf numFmtId="0" fontId="0" fillId="0" borderId="124" xfId="0" applyBorder="1" applyAlignment="1">
      <alignment horizontal="center" vertical="center"/>
    </xf>
    <xf numFmtId="0" fontId="0" fillId="0" borderId="152" xfId="0" applyBorder="1" applyAlignment="1">
      <alignment horizontal="center" vertical="center"/>
    </xf>
    <xf numFmtId="0" fontId="0" fillId="0" borderId="117" xfId="0" applyBorder="1" applyAlignment="1">
      <alignment horizontal="center" vertical="center"/>
    </xf>
    <xf numFmtId="0" fontId="0" fillId="0" borderId="153" xfId="0" applyBorder="1" applyAlignment="1">
      <alignment horizontal="center" vertical="center"/>
    </xf>
    <xf numFmtId="0" fontId="0" fillId="0" borderId="154" xfId="0" applyBorder="1" applyAlignment="1">
      <alignment horizontal="center" vertical="center"/>
    </xf>
    <xf numFmtId="0" fontId="0" fillId="0" borderId="125" xfId="0" applyBorder="1" applyAlignment="1">
      <alignment horizontal="center" vertical="center"/>
    </xf>
    <xf numFmtId="179" fontId="0" fillId="12" borderId="26" xfId="0" applyNumberFormat="1" applyFill="1" applyBorder="1" applyAlignment="1">
      <alignment horizontal="center" vertical="center" wrapText="1" shrinkToFit="1"/>
    </xf>
    <xf numFmtId="179" fontId="0" fillId="12" borderId="46" xfId="0" applyNumberFormat="1" applyFill="1" applyBorder="1" applyAlignment="1">
      <alignment horizontal="center" vertical="center" wrapText="1" shrinkToFit="1"/>
    </xf>
    <xf numFmtId="0" fontId="13" fillId="0" borderId="37" xfId="0" applyFont="1" applyBorder="1" applyAlignment="1">
      <alignment horizontal="center" vertical="center" wrapText="1"/>
    </xf>
    <xf numFmtId="0" fontId="8" fillId="12" borderId="155" xfId="0" applyFont="1" applyFill="1" applyBorder="1" applyAlignment="1">
      <alignment horizontal="center" vertical="center" shrinkToFit="1"/>
    </xf>
    <xf numFmtId="0" fontId="8" fillId="12" borderId="72" xfId="0" applyFont="1" applyFill="1" applyBorder="1" applyAlignment="1">
      <alignment horizontal="center" vertical="center" shrinkToFit="1"/>
    </xf>
    <xf numFmtId="0" fontId="0" fillId="12" borderId="72" xfId="0" applyFill="1" applyBorder="1" applyAlignment="1">
      <alignment horizontal="center" vertical="center" shrinkToFit="1"/>
    </xf>
    <xf numFmtId="0" fontId="0" fillId="12" borderId="72" xfId="0" applyFill="1" applyBorder="1" applyAlignment="1">
      <alignment vertical="center" shrinkToFit="1"/>
    </xf>
    <xf numFmtId="0" fontId="13" fillId="12" borderId="73" xfId="0" applyFont="1" applyFill="1" applyBorder="1" applyAlignment="1">
      <alignment vertical="center" shrinkToFit="1"/>
    </xf>
    <xf numFmtId="0" fontId="8" fillId="12" borderId="102" xfId="0" applyFont="1" applyFill="1" applyBorder="1" applyAlignment="1">
      <alignment horizontal="center" vertical="center" shrinkToFit="1"/>
    </xf>
    <xf numFmtId="0" fontId="8" fillId="12" borderId="46" xfId="0" applyFont="1" applyFill="1" applyBorder="1" applyAlignment="1">
      <alignment horizontal="center" vertical="center" shrinkToFit="1"/>
    </xf>
    <xf numFmtId="0" fontId="0" fillId="12" borderId="46" xfId="0" applyFill="1" applyBorder="1" applyAlignment="1">
      <alignment horizontal="center" vertical="center" shrinkToFit="1"/>
    </xf>
    <xf numFmtId="0" fontId="0" fillId="12" borderId="46" xfId="0" applyFill="1" applyBorder="1" applyAlignment="1">
      <alignment vertical="center" shrinkToFit="1"/>
    </xf>
    <xf numFmtId="0" fontId="13" fillId="12" borderId="61" xfId="0" applyFont="1" applyFill="1" applyBorder="1" applyAlignment="1">
      <alignment vertical="center" shrinkToFit="1"/>
    </xf>
    <xf numFmtId="0" fontId="0" fillId="12" borderId="103" xfId="0" applyFill="1" applyBorder="1" applyAlignment="1">
      <alignment horizontal="center" vertical="center" shrinkToFit="1"/>
    </xf>
    <xf numFmtId="179" fontId="8" fillId="12" borderId="60" xfId="0" applyNumberFormat="1" applyFont="1" applyFill="1" applyBorder="1" applyAlignment="1" applyProtection="1">
      <alignment horizontal="center" vertical="center" shrinkToFit="1"/>
      <protection locked="0"/>
    </xf>
    <xf numFmtId="0" fontId="0" fillId="0" borderId="78" xfId="0" applyBorder="1" applyAlignment="1">
      <alignment horizontal="center" vertical="center" shrinkToFit="1"/>
    </xf>
    <xf numFmtId="0" fontId="0" fillId="0" borderId="132" xfId="0" applyBorder="1" applyAlignment="1">
      <alignment horizontal="center" vertical="center" wrapText="1"/>
    </xf>
    <xf numFmtId="0" fontId="31" fillId="0" borderId="0" xfId="2" applyFont="1" applyAlignment="1">
      <alignment vertical="center" shrinkToFit="1"/>
    </xf>
    <xf numFmtId="0" fontId="32" fillId="0" borderId="0" xfId="2" applyFont="1" applyAlignment="1">
      <alignment horizontal="right" vertical="center"/>
    </xf>
    <xf numFmtId="0" fontId="32" fillId="0" borderId="0" xfId="2" applyFont="1">
      <alignment vertical="center"/>
    </xf>
    <xf numFmtId="176" fontId="1" fillId="12" borderId="86" xfId="1" applyNumberFormat="1" applyFill="1" applyBorder="1" applyAlignment="1">
      <alignment horizontal="center" vertical="center"/>
    </xf>
    <xf numFmtId="176" fontId="1" fillId="12" borderId="86" xfId="1" applyNumberFormat="1" applyFill="1" applyBorder="1" applyAlignment="1">
      <alignment horizontal="right" vertical="center"/>
    </xf>
    <xf numFmtId="176" fontId="1" fillId="12" borderId="87" xfId="1" applyNumberFormat="1" applyFill="1" applyBorder="1" applyAlignment="1">
      <alignment horizontal="center" vertical="center"/>
    </xf>
    <xf numFmtId="176" fontId="0" fillId="12" borderId="85" xfId="1" applyNumberFormat="1" applyFont="1" applyFill="1" applyBorder="1" applyAlignment="1">
      <alignment horizontal="left" vertical="center"/>
    </xf>
    <xf numFmtId="0" fontId="0" fillId="0" borderId="157" xfId="0" applyBorder="1" applyAlignment="1">
      <alignment horizontal="center" vertical="center"/>
    </xf>
    <xf numFmtId="0" fontId="0" fillId="0" borderId="49" xfId="0" applyBorder="1" applyAlignment="1">
      <alignment horizontal="center" vertical="center"/>
    </xf>
    <xf numFmtId="0" fontId="0" fillId="0" borderId="158" xfId="0" applyBorder="1" applyAlignment="1">
      <alignment horizontal="center" vertical="center"/>
    </xf>
    <xf numFmtId="0" fontId="0" fillId="12" borderId="26" xfId="0" applyFill="1" applyBorder="1" applyAlignment="1">
      <alignment horizontal="center" vertical="center" shrinkToFit="1"/>
    </xf>
    <xf numFmtId="0" fontId="1" fillId="12" borderId="26" xfId="0" applyFont="1" applyFill="1" applyBorder="1" applyAlignment="1">
      <alignment horizontal="center" vertical="center" shrinkToFit="1"/>
    </xf>
    <xf numFmtId="0" fontId="1" fillId="12" borderId="26" xfId="0" applyFont="1" applyFill="1" applyBorder="1" applyAlignment="1">
      <alignment vertical="center" shrinkToFit="1"/>
    </xf>
    <xf numFmtId="0" fontId="11" fillId="12" borderId="72" xfId="0" applyFont="1" applyFill="1" applyBorder="1" applyAlignment="1">
      <alignment vertical="center" wrapText="1" shrinkToFit="1"/>
    </xf>
    <xf numFmtId="178" fontId="1" fillId="12" borderId="27" xfId="0" applyNumberFormat="1" applyFont="1" applyFill="1" applyBorder="1" applyAlignment="1">
      <alignment horizontal="center" vertical="center"/>
    </xf>
    <xf numFmtId="55" fontId="0" fillId="12" borderId="102" xfId="0" applyNumberFormat="1" applyFill="1" applyBorder="1" applyAlignment="1">
      <alignment vertical="center" shrinkToFit="1"/>
    </xf>
    <xf numFmtId="0" fontId="1" fillId="12" borderId="46" xfId="0" applyFont="1" applyFill="1" applyBorder="1" applyAlignment="1">
      <alignment horizontal="center" vertical="center" shrinkToFit="1"/>
    </xf>
    <xf numFmtId="0" fontId="1" fillId="12" borderId="46" xfId="0" applyFont="1" applyFill="1" applyBorder="1" applyAlignment="1">
      <alignment vertical="center" shrinkToFit="1"/>
    </xf>
    <xf numFmtId="0" fontId="11" fillId="12" borderId="46" xfId="0" applyFont="1" applyFill="1" applyBorder="1" applyAlignment="1">
      <alignment vertical="center" wrapText="1" shrinkToFit="1"/>
    </xf>
    <xf numFmtId="178" fontId="1" fillId="12" borderId="103" xfId="0" applyNumberFormat="1" applyFont="1" applyFill="1" applyBorder="1" applyAlignment="1">
      <alignment horizontal="center" vertical="center"/>
    </xf>
    <xf numFmtId="0" fontId="0" fillId="12" borderId="66" xfId="0" applyFill="1" applyBorder="1" applyAlignment="1">
      <alignment horizontal="center" vertical="center" shrinkToFit="1"/>
    </xf>
    <xf numFmtId="0" fontId="1" fillId="12" borderId="66" xfId="0" applyFont="1" applyFill="1" applyBorder="1" applyAlignment="1">
      <alignment horizontal="center" vertical="center" shrinkToFit="1"/>
    </xf>
    <xf numFmtId="0" fontId="1" fillId="12" borderId="66" xfId="0" applyFont="1" applyFill="1" applyBorder="1" applyAlignment="1">
      <alignment vertical="center" shrinkToFit="1"/>
    </xf>
    <xf numFmtId="0" fontId="11" fillId="12" borderId="66" xfId="0" applyFont="1" applyFill="1" applyBorder="1" applyAlignment="1">
      <alignment vertical="center" wrapText="1" shrinkToFit="1"/>
    </xf>
    <xf numFmtId="178" fontId="1" fillId="12" borderId="104" xfId="0" applyNumberFormat="1" applyFont="1" applyFill="1" applyBorder="1" applyAlignment="1">
      <alignment horizontal="center" vertical="center"/>
    </xf>
    <xf numFmtId="0" fontId="0" fillId="0" borderId="46" xfId="0" applyBorder="1" applyAlignment="1">
      <alignment vertical="center" shrinkToFit="1"/>
    </xf>
    <xf numFmtId="0" fontId="0" fillId="0" borderId="72" xfId="0" applyBorder="1" applyAlignment="1">
      <alignment vertical="center" shrinkToFit="1"/>
    </xf>
    <xf numFmtId="0" fontId="0" fillId="0" borderId="46" xfId="0" applyBorder="1" applyAlignment="1" applyProtection="1">
      <alignment vertical="center" wrapText="1" shrinkToFit="1"/>
      <protection locked="0"/>
    </xf>
    <xf numFmtId="0" fontId="1" fillId="0" borderId="46" xfId="0" applyFont="1" applyBorder="1" applyAlignment="1" applyProtection="1">
      <alignment vertical="center" wrapText="1" shrinkToFit="1"/>
      <protection locked="0"/>
    </xf>
    <xf numFmtId="0" fontId="8" fillId="0" borderId="159" xfId="0" applyFont="1" applyBorder="1" applyAlignment="1" applyProtection="1">
      <alignment horizontal="center" vertical="center" shrinkToFit="1"/>
      <protection locked="0"/>
    </xf>
    <xf numFmtId="0" fontId="8" fillId="0" borderId="160" xfId="0" applyFont="1" applyBorder="1" applyAlignment="1" applyProtection="1">
      <alignment horizontal="center" vertical="center" shrinkToFit="1"/>
      <protection locked="0"/>
    </xf>
    <xf numFmtId="0" fontId="8" fillId="0" borderId="160" xfId="0" applyFont="1" applyBorder="1" applyAlignment="1" applyProtection="1">
      <alignment horizontal="left" vertical="center" shrinkToFit="1"/>
      <protection locked="0"/>
    </xf>
    <xf numFmtId="0" fontId="0" fillId="0" borderId="160" xfId="0" applyBorder="1" applyAlignment="1" applyProtection="1">
      <alignment vertical="center" shrinkToFit="1"/>
      <protection locked="0"/>
    </xf>
    <xf numFmtId="0" fontId="0" fillId="0" borderId="160" xfId="0" applyBorder="1" applyAlignment="1" applyProtection="1">
      <alignment horizontal="center" vertical="center"/>
      <protection locked="0"/>
    </xf>
    <xf numFmtId="0" fontId="8" fillId="0" borderId="160" xfId="0" applyFont="1" applyBorder="1" applyAlignment="1" applyProtection="1">
      <alignment vertical="center" shrinkToFit="1"/>
      <protection locked="0"/>
    </xf>
    <xf numFmtId="0" fontId="8" fillId="0" borderId="161" xfId="0" applyFont="1" applyBorder="1" applyAlignment="1" applyProtection="1">
      <alignment vertical="center" shrinkToFit="1"/>
      <protection locked="0"/>
    </xf>
    <xf numFmtId="0" fontId="8" fillId="0" borderId="162" xfId="0" applyFont="1" applyBorder="1" applyAlignment="1" applyProtection="1">
      <alignment horizontal="center" vertical="center" shrinkToFit="1"/>
      <protection locked="0"/>
    </xf>
    <xf numFmtId="0" fontId="8" fillId="0" borderId="36" xfId="0" applyFont="1" applyBorder="1" applyAlignment="1">
      <alignment horizontal="center" vertical="center" wrapText="1"/>
    </xf>
    <xf numFmtId="0" fontId="1" fillId="0" borderId="164" xfId="0" applyFont="1" applyBorder="1" applyAlignment="1" applyProtection="1">
      <alignment horizontal="center" vertical="center" shrinkToFit="1"/>
      <protection locked="0"/>
    </xf>
    <xf numFmtId="0" fontId="0" fillId="0" borderId="164" xfId="0" applyBorder="1" applyAlignment="1" applyProtection="1">
      <alignment horizontal="center" vertical="center" shrinkToFit="1"/>
      <protection locked="0"/>
    </xf>
    <xf numFmtId="0" fontId="1" fillId="0" borderId="165" xfId="0" applyFont="1" applyBorder="1" applyAlignment="1" applyProtection="1">
      <alignment horizontal="center" vertical="center" shrinkToFit="1"/>
      <protection locked="0"/>
    </xf>
    <xf numFmtId="0" fontId="0" fillId="0" borderId="33" xfId="0" applyBorder="1" applyAlignment="1" applyProtection="1">
      <alignment horizontal="center" vertical="center" shrinkToFit="1"/>
      <protection locked="0"/>
    </xf>
    <xf numFmtId="0" fontId="0" fillId="0" borderId="165" xfId="0" applyBorder="1" applyAlignment="1" applyProtection="1">
      <alignment horizontal="center" vertical="center" shrinkToFit="1"/>
      <protection locked="0"/>
    </xf>
    <xf numFmtId="0" fontId="0" fillId="0" borderId="0" xfId="2" applyFont="1">
      <alignment vertical="center"/>
    </xf>
    <xf numFmtId="0" fontId="0" fillId="0" borderId="0" xfId="2" applyFont="1" applyAlignment="1">
      <alignment horizontal="right" vertical="center"/>
    </xf>
    <xf numFmtId="0" fontId="0" fillId="0" borderId="0" xfId="2" applyFont="1" applyAlignment="1">
      <alignment vertical="center" shrinkToFit="1"/>
    </xf>
    <xf numFmtId="0" fontId="8" fillId="0" borderId="167" xfId="0" applyFont="1" applyBorder="1" applyAlignment="1" applyProtection="1">
      <alignment horizontal="center" vertical="center" shrinkToFit="1"/>
      <protection locked="0"/>
    </xf>
    <xf numFmtId="0" fontId="6" fillId="0" borderId="0" xfId="0" applyFont="1" applyAlignment="1">
      <alignment horizontal="center" vertical="center"/>
    </xf>
    <xf numFmtId="0" fontId="0" fillId="0" borderId="132" xfId="0" applyBorder="1" applyAlignment="1">
      <alignment horizontal="center" vertical="center"/>
    </xf>
    <xf numFmtId="193" fontId="0" fillId="0" borderId="132" xfId="0" applyNumberFormat="1" applyBorder="1" applyAlignment="1">
      <alignment horizontal="center" vertical="center"/>
    </xf>
    <xf numFmtId="0" fontId="0" fillId="0" borderId="63" xfId="0" applyBorder="1" applyAlignment="1" applyProtection="1">
      <alignment horizontal="center" vertical="center" shrinkToFit="1"/>
      <protection locked="0"/>
    </xf>
    <xf numFmtId="0" fontId="30" fillId="0" borderId="0" xfId="0" applyFont="1">
      <alignment vertical="center"/>
    </xf>
    <xf numFmtId="0" fontId="8" fillId="0" borderId="175" xfId="0" applyFont="1" applyBorder="1" applyAlignment="1" applyProtection="1">
      <alignment horizontal="center" vertical="center" shrinkToFit="1"/>
      <protection locked="0"/>
    </xf>
    <xf numFmtId="194" fontId="1" fillId="0" borderId="63" xfId="0" applyNumberFormat="1" applyFont="1" applyBorder="1" applyAlignment="1" applyProtection="1">
      <alignment horizontal="center" vertical="center" shrinkToFit="1"/>
      <protection locked="0"/>
    </xf>
    <xf numFmtId="194" fontId="1" fillId="0" borderId="31" xfId="0" applyNumberFormat="1" applyFont="1" applyBorder="1" applyAlignment="1" applyProtection="1">
      <alignment horizontal="center" vertical="center" shrinkToFit="1"/>
      <protection locked="0"/>
    </xf>
    <xf numFmtId="0" fontId="0" fillId="0" borderId="98" xfId="1" applyFont="1" applyBorder="1" applyAlignment="1" applyProtection="1">
      <alignment horizontal="center" vertical="center" shrinkToFit="1"/>
      <protection locked="0"/>
    </xf>
    <xf numFmtId="0" fontId="0" fillId="0" borderId="88" xfId="1" applyFont="1" applyBorder="1" applyAlignment="1" applyProtection="1">
      <alignment horizontal="center" vertical="center" shrinkToFit="1"/>
      <protection locked="0"/>
    </xf>
    <xf numFmtId="0" fontId="0" fillId="0" borderId="89" xfId="1" applyFont="1" applyBorder="1" applyAlignment="1" applyProtection="1">
      <alignment horizontal="center" vertical="center" shrinkToFit="1"/>
      <protection locked="0"/>
    </xf>
    <xf numFmtId="0" fontId="0" fillId="0" borderId="59" xfId="1" applyFont="1" applyBorder="1" applyAlignment="1" applyProtection="1">
      <alignment horizontal="center" vertical="center" shrinkToFit="1"/>
      <protection locked="0"/>
    </xf>
    <xf numFmtId="0" fontId="0" fillId="0" borderId="33" xfId="0" applyBorder="1" applyAlignment="1">
      <alignment vertical="center" wrapText="1"/>
    </xf>
    <xf numFmtId="0" fontId="0" fillId="0" borderId="9" xfId="0" applyBorder="1" applyAlignment="1">
      <alignment vertical="center" wrapText="1"/>
    </xf>
    <xf numFmtId="0" fontId="0" fillId="0" borderId="179" xfId="0" applyBorder="1" applyAlignment="1">
      <alignment vertical="center" wrapText="1"/>
    </xf>
    <xf numFmtId="0" fontId="0" fillId="0" borderId="180" xfId="0" applyBorder="1" applyAlignment="1">
      <alignment vertical="center" wrapText="1"/>
    </xf>
    <xf numFmtId="0" fontId="0" fillId="0" borderId="23" xfId="0" applyBorder="1" applyAlignment="1">
      <alignment horizontal="left" vertical="center" wrapText="1"/>
    </xf>
    <xf numFmtId="0" fontId="4" fillId="0" borderId="0" xfId="0" applyFont="1" applyAlignment="1">
      <alignment horizontal="center" vertical="center"/>
    </xf>
    <xf numFmtId="0" fontId="0" fillId="0" borderId="0" xfId="0" applyAlignment="1">
      <alignment horizontal="center" vertical="center" shrinkToFit="1"/>
    </xf>
    <xf numFmtId="0" fontId="0" fillId="0" borderId="22" xfId="0" applyBorder="1">
      <alignment vertical="center"/>
    </xf>
    <xf numFmtId="0" fontId="0" fillId="0" borderId="2" xfId="0" applyBorder="1">
      <alignment vertical="center"/>
    </xf>
    <xf numFmtId="0" fontId="1" fillId="0" borderId="0" xfId="0" applyFont="1">
      <alignment vertical="center"/>
    </xf>
    <xf numFmtId="0" fontId="0" fillId="0" borderId="180" xfId="2" applyFont="1" applyBorder="1">
      <alignment vertical="center"/>
    </xf>
    <xf numFmtId="0" fontId="0" fillId="0" borderId="23" xfId="0" applyBorder="1" applyAlignment="1">
      <alignment vertical="center" wrapText="1"/>
    </xf>
    <xf numFmtId="0" fontId="0" fillId="0" borderId="183" xfId="0" applyBorder="1" applyAlignment="1">
      <alignment vertical="center" wrapText="1"/>
    </xf>
    <xf numFmtId="0" fontId="0" fillId="0" borderId="18" xfId="0" applyBorder="1" applyAlignment="1">
      <alignment horizontal="right" vertical="center" wrapText="1"/>
    </xf>
    <xf numFmtId="0" fontId="0" fillId="0" borderId="76" xfId="0" applyBorder="1" applyAlignment="1">
      <alignment vertical="center" wrapText="1"/>
    </xf>
    <xf numFmtId="0" fontId="0" fillId="0" borderId="77" xfId="0" applyBorder="1">
      <alignment vertical="center"/>
    </xf>
    <xf numFmtId="185" fontId="8" fillId="0" borderId="23" xfId="0" applyNumberFormat="1" applyFont="1" applyBorder="1" applyAlignment="1">
      <alignment vertical="center" wrapText="1"/>
    </xf>
    <xf numFmtId="0" fontId="1" fillId="0" borderId="210" xfId="0" applyFont="1" applyBorder="1" applyAlignment="1" applyProtection="1">
      <alignment horizontal="center" vertical="center" shrinkToFit="1"/>
      <protection locked="0"/>
    </xf>
    <xf numFmtId="0" fontId="1" fillId="0" borderId="166" xfId="0" applyFont="1" applyBorder="1" applyAlignment="1" applyProtection="1">
      <alignment horizontal="center" vertical="center" shrinkToFit="1"/>
      <protection locked="0"/>
    </xf>
    <xf numFmtId="0" fontId="0" fillId="0" borderId="146" xfId="0" applyBorder="1" applyAlignment="1" applyProtection="1">
      <alignment vertical="center" wrapText="1"/>
      <protection locked="0"/>
    </xf>
    <xf numFmtId="0" fontId="1" fillId="0" borderId="146" xfId="0" applyFont="1" applyBorder="1" applyAlignment="1" applyProtection="1">
      <alignment horizontal="center" vertical="center" shrinkToFit="1"/>
      <protection locked="0"/>
    </xf>
    <xf numFmtId="0" fontId="1" fillId="0" borderId="211" xfId="0" applyFont="1" applyBorder="1" applyAlignment="1" applyProtection="1">
      <alignment horizontal="center" vertical="center" shrinkToFit="1"/>
      <protection locked="0"/>
    </xf>
    <xf numFmtId="194" fontId="1" fillId="0" borderId="210" xfId="0" applyNumberFormat="1" applyFont="1" applyBorder="1" applyAlignment="1" applyProtection="1">
      <alignment horizontal="center" vertical="center" shrinkToFit="1"/>
      <protection locked="0"/>
    </xf>
    <xf numFmtId="194" fontId="1" fillId="0" borderId="166" xfId="0" applyNumberFormat="1" applyFont="1" applyBorder="1" applyAlignment="1" applyProtection="1">
      <alignment horizontal="center" vertical="center" shrinkToFit="1"/>
      <protection locked="0"/>
    </xf>
    <xf numFmtId="0" fontId="1" fillId="0" borderId="212" xfId="0" applyFont="1" applyBorder="1" applyAlignment="1" applyProtection="1">
      <alignment horizontal="center" vertical="center" shrinkToFit="1"/>
      <protection locked="0"/>
    </xf>
    <xf numFmtId="0" fontId="1" fillId="0" borderId="213" xfId="0" applyFont="1" applyBorder="1" applyAlignment="1" applyProtection="1">
      <alignment horizontal="center" vertical="center" shrinkToFit="1"/>
      <protection locked="0"/>
    </xf>
    <xf numFmtId="0" fontId="1" fillId="0" borderId="215" xfId="0" applyFont="1" applyBorder="1" applyAlignment="1" applyProtection="1">
      <alignment horizontal="center" vertical="center" shrinkToFit="1"/>
      <protection locked="0"/>
    </xf>
    <xf numFmtId="0" fontId="1" fillId="0" borderId="216" xfId="0" applyFont="1" applyBorder="1" applyAlignment="1" applyProtection="1">
      <alignment horizontal="center" vertical="center" shrinkToFit="1"/>
      <protection locked="0"/>
    </xf>
    <xf numFmtId="0" fontId="1" fillId="0" borderId="117" xfId="0" applyFont="1" applyBorder="1" applyAlignment="1" applyProtection="1">
      <alignment vertical="center" wrapText="1" shrinkToFit="1"/>
      <protection locked="0"/>
    </xf>
    <xf numFmtId="0" fontId="1" fillId="0" borderId="117" xfId="0" applyFont="1" applyBorder="1" applyAlignment="1" applyProtection="1">
      <alignment horizontal="center" vertical="center" shrinkToFit="1"/>
      <protection locked="0"/>
    </xf>
    <xf numFmtId="0" fontId="1" fillId="0" borderId="217" xfId="0" applyFont="1" applyBorder="1" applyAlignment="1" applyProtection="1">
      <alignment horizontal="center" vertical="center" shrinkToFit="1"/>
      <protection locked="0"/>
    </xf>
    <xf numFmtId="194" fontId="1" fillId="0" borderId="216" xfId="0" applyNumberFormat="1" applyFont="1" applyBorder="1" applyAlignment="1" applyProtection="1">
      <alignment horizontal="center" vertical="center" shrinkToFit="1"/>
      <protection locked="0"/>
    </xf>
    <xf numFmtId="194" fontId="1" fillId="0" borderId="215" xfId="0" applyNumberFormat="1" applyFont="1" applyBorder="1" applyAlignment="1" applyProtection="1">
      <alignment horizontal="center" vertical="center" shrinkToFit="1"/>
      <protection locked="0"/>
    </xf>
    <xf numFmtId="0" fontId="1" fillId="0" borderId="117" xfId="0" applyFont="1" applyBorder="1" applyAlignment="1" applyProtection="1">
      <alignment vertical="center" shrinkToFit="1"/>
      <protection locked="0"/>
    </xf>
    <xf numFmtId="0" fontId="1" fillId="0" borderId="218" xfId="0" applyFont="1" applyBorder="1" applyAlignment="1" applyProtection="1">
      <alignment horizontal="center" vertical="center" shrinkToFit="1"/>
      <protection locked="0"/>
    </xf>
    <xf numFmtId="0" fontId="1" fillId="0" borderId="70" xfId="0" applyFont="1" applyBorder="1" applyAlignment="1" applyProtection="1">
      <alignment horizontal="center" vertical="center"/>
      <protection locked="0"/>
    </xf>
    <xf numFmtId="0" fontId="1" fillId="0" borderId="40" xfId="0" applyFont="1" applyBorder="1" applyAlignment="1" applyProtection="1">
      <alignment horizontal="center" vertical="center"/>
      <protection locked="0"/>
    </xf>
    <xf numFmtId="0" fontId="1" fillId="0" borderId="43" xfId="0" applyFont="1" applyBorder="1" applyAlignment="1" applyProtection="1">
      <alignment horizontal="center" vertical="center"/>
      <protection locked="0"/>
    </xf>
    <xf numFmtId="0" fontId="0" fillId="0" borderId="119" xfId="0" applyBorder="1" applyAlignment="1" applyProtection="1">
      <alignment horizontal="center" vertical="center" shrinkToFit="1"/>
      <protection locked="0"/>
    </xf>
    <xf numFmtId="0" fontId="0" fillId="0" borderId="118" xfId="0" applyBorder="1" applyAlignment="1" applyProtection="1">
      <alignment horizontal="center" vertical="center" shrinkToFit="1"/>
      <protection locked="0"/>
    </xf>
    <xf numFmtId="0" fontId="1" fillId="0" borderId="214" xfId="0" applyFont="1" applyBorder="1" applyAlignment="1" applyProtection="1">
      <alignment horizontal="center" vertical="center" shrinkToFit="1"/>
      <protection locked="0"/>
    </xf>
    <xf numFmtId="0" fontId="0" fillId="0" borderId="145" xfId="0" applyBorder="1" applyAlignment="1" applyProtection="1">
      <alignment horizontal="center" vertical="center" shrinkToFit="1"/>
      <protection locked="0"/>
    </xf>
    <xf numFmtId="0" fontId="1" fillId="0" borderId="146" xfId="0" applyFont="1" applyBorder="1" applyAlignment="1" applyProtection="1">
      <alignment vertical="center" shrinkToFit="1"/>
      <protection locked="0"/>
    </xf>
    <xf numFmtId="194" fontId="0" fillId="0" borderId="210" xfId="0" applyNumberFormat="1" applyBorder="1" applyAlignment="1" applyProtection="1">
      <alignment horizontal="center" vertical="center" shrinkToFit="1"/>
      <protection locked="0"/>
    </xf>
    <xf numFmtId="0" fontId="0" fillId="0" borderId="210" xfId="0" applyBorder="1" applyAlignment="1" applyProtection="1">
      <alignment horizontal="center" vertical="center" shrinkToFit="1"/>
      <protection locked="0"/>
    </xf>
    <xf numFmtId="0" fontId="1" fillId="0" borderId="141" xfId="0" applyFont="1" applyBorder="1" applyAlignment="1" applyProtection="1">
      <alignment horizontal="center" vertical="center" shrinkToFit="1"/>
      <protection locked="0"/>
    </xf>
    <xf numFmtId="0" fontId="1" fillId="0" borderId="235" xfId="0" applyFont="1" applyBorder="1" applyAlignment="1" applyProtection="1">
      <alignment horizontal="center" vertical="center" shrinkToFit="1"/>
      <protection locked="0"/>
    </xf>
    <xf numFmtId="0" fontId="1" fillId="0" borderId="236" xfId="0" applyFont="1" applyBorder="1" applyAlignment="1" applyProtection="1">
      <alignment horizontal="center" vertical="center" shrinkToFit="1"/>
      <protection locked="0"/>
    </xf>
    <xf numFmtId="0" fontId="1" fillId="0" borderId="118" xfId="0" applyFont="1" applyBorder="1" applyAlignment="1" applyProtection="1">
      <alignment horizontal="center" vertical="center" shrinkToFit="1"/>
      <protection locked="0"/>
    </xf>
    <xf numFmtId="0" fontId="1" fillId="0" borderId="237" xfId="0" applyFont="1" applyBorder="1" applyAlignment="1" applyProtection="1">
      <alignment horizontal="center" vertical="center" shrinkToFit="1"/>
      <protection locked="0"/>
    </xf>
    <xf numFmtId="0" fontId="1" fillId="0" borderId="238" xfId="0" applyFont="1" applyBorder="1" applyAlignment="1" applyProtection="1">
      <alignment horizontal="center" vertical="center" shrinkToFit="1"/>
      <protection locked="0"/>
    </xf>
    <xf numFmtId="0" fontId="1" fillId="0" borderId="152" xfId="0" applyFont="1" applyBorder="1" applyAlignment="1" applyProtection="1">
      <alignment horizontal="center" vertical="center" shrinkToFit="1"/>
      <protection locked="0"/>
    </xf>
    <xf numFmtId="0" fontId="1" fillId="0" borderId="122" xfId="0" applyFont="1" applyBorder="1" applyAlignment="1" applyProtection="1">
      <alignment horizontal="center" vertical="center" shrinkToFit="1"/>
      <protection locked="0"/>
    </xf>
    <xf numFmtId="0" fontId="1" fillId="0" borderId="239" xfId="0" applyFont="1" applyBorder="1" applyAlignment="1" applyProtection="1">
      <alignment horizontal="center" vertical="center" shrinkToFit="1"/>
      <protection locked="0"/>
    </xf>
    <xf numFmtId="0" fontId="1" fillId="0" borderId="240" xfId="0" applyFont="1" applyBorder="1" applyAlignment="1" applyProtection="1">
      <alignment horizontal="center" vertical="center" shrinkToFit="1"/>
      <protection locked="0"/>
    </xf>
    <xf numFmtId="0" fontId="0" fillId="6" borderId="100" xfId="0" applyFill="1" applyBorder="1" applyAlignment="1">
      <alignment horizontal="center" vertical="center"/>
    </xf>
    <xf numFmtId="0" fontId="0" fillId="6" borderId="7" xfId="0" applyFill="1" applyBorder="1" applyAlignment="1">
      <alignment horizontal="center" vertical="center"/>
    </xf>
    <xf numFmtId="0" fontId="0" fillId="6" borderId="9" xfId="0" applyFill="1" applyBorder="1" applyAlignment="1">
      <alignment horizontal="center" vertical="center"/>
    </xf>
    <xf numFmtId="0" fontId="0" fillId="6" borderId="241" xfId="0" applyFill="1" applyBorder="1" applyAlignment="1">
      <alignment horizontal="center" vertical="center" wrapText="1"/>
    </xf>
    <xf numFmtId="0" fontId="0" fillId="6" borderId="57" xfId="0" applyFill="1" applyBorder="1" applyAlignment="1">
      <alignment horizontal="center" vertical="center"/>
    </xf>
    <xf numFmtId="0" fontId="0" fillId="6" borderId="242" xfId="0" applyFill="1" applyBorder="1" applyAlignment="1">
      <alignment horizontal="center" vertical="center"/>
    </xf>
    <xf numFmtId="0" fontId="0" fillId="6" borderId="100" xfId="0" applyFill="1" applyBorder="1" applyAlignment="1">
      <alignment horizontal="center" vertical="center" wrapText="1"/>
    </xf>
    <xf numFmtId="0" fontId="0" fillId="0" borderId="190" xfId="0" applyBorder="1" applyAlignment="1">
      <alignment horizontal="center" vertical="center" shrinkToFit="1"/>
    </xf>
    <xf numFmtId="0" fontId="0" fillId="0" borderId="200" xfId="0" applyBorder="1" applyAlignment="1">
      <alignment horizontal="center" vertical="center" shrinkToFit="1"/>
    </xf>
    <xf numFmtId="0" fontId="0" fillId="0" borderId="246" xfId="0" applyBorder="1" applyAlignment="1">
      <alignment horizontal="center" vertical="center" wrapText="1" shrinkToFit="1"/>
    </xf>
    <xf numFmtId="0" fontId="0" fillId="0" borderId="247" xfId="0" applyBorder="1" applyAlignment="1">
      <alignment horizontal="center" vertical="center" wrapText="1" shrinkToFit="1"/>
    </xf>
    <xf numFmtId="0" fontId="0" fillId="0" borderId="248" xfId="0" applyBorder="1" applyAlignment="1">
      <alignment horizontal="center" vertical="center" wrapText="1" shrinkToFit="1"/>
    </xf>
    <xf numFmtId="0" fontId="0" fillId="0" borderId="248" xfId="0" applyBorder="1" applyAlignment="1">
      <alignment horizontal="center" vertical="center" shrinkToFit="1"/>
    </xf>
    <xf numFmtId="0" fontId="0" fillId="0" borderId="249" xfId="0" applyBorder="1" applyAlignment="1">
      <alignment horizontal="center" vertical="center" shrinkToFit="1"/>
    </xf>
    <xf numFmtId="0" fontId="0" fillId="0" borderId="250" xfId="0" applyBorder="1" applyAlignment="1">
      <alignment horizontal="center" vertical="center" shrinkToFit="1"/>
    </xf>
    <xf numFmtId="0" fontId="0" fillId="6" borderId="251" xfId="0" applyFill="1" applyBorder="1" applyAlignment="1">
      <alignment horizontal="center" vertical="center"/>
    </xf>
    <xf numFmtId="0" fontId="0" fillId="6" borderId="110" xfId="0" applyFill="1" applyBorder="1" applyAlignment="1">
      <alignment horizontal="center" vertical="center"/>
    </xf>
    <xf numFmtId="0" fontId="0" fillId="6" borderId="109" xfId="0" applyFill="1" applyBorder="1" applyAlignment="1">
      <alignment horizontal="center" vertical="center"/>
    </xf>
    <xf numFmtId="0" fontId="0" fillId="6" borderId="252" xfId="0" applyFill="1" applyBorder="1" applyAlignment="1">
      <alignment horizontal="center" vertical="center"/>
    </xf>
    <xf numFmtId="0" fontId="0" fillId="6" borderId="253" xfId="0" applyFill="1" applyBorder="1" applyAlignment="1">
      <alignment horizontal="center" vertical="center" wrapText="1"/>
    </xf>
    <xf numFmtId="0" fontId="0" fillId="6" borderId="254" xfId="0" applyFill="1" applyBorder="1" applyAlignment="1">
      <alignment horizontal="center" vertical="center"/>
    </xf>
    <xf numFmtId="0" fontId="0" fillId="6" borderId="255" xfId="0" applyFill="1" applyBorder="1" applyAlignment="1">
      <alignment horizontal="center" vertical="center"/>
    </xf>
    <xf numFmtId="0" fontId="0" fillId="6" borderId="110" xfId="0" applyFill="1" applyBorder="1" applyAlignment="1">
      <alignment horizontal="center" vertical="center" wrapText="1"/>
    </xf>
    <xf numFmtId="0" fontId="0" fillId="6" borderId="256" xfId="0" applyFill="1" applyBorder="1" applyAlignment="1">
      <alignment horizontal="center" vertical="center" wrapText="1"/>
    </xf>
    <xf numFmtId="0" fontId="0" fillId="6" borderId="30" xfId="0" applyFill="1" applyBorder="1" applyAlignment="1">
      <alignment horizontal="center" vertical="center"/>
    </xf>
    <xf numFmtId="0" fontId="0" fillId="6" borderId="1" xfId="0" applyFill="1" applyBorder="1" applyAlignment="1">
      <alignment horizontal="center" vertical="center" wrapText="1"/>
    </xf>
    <xf numFmtId="0" fontId="0" fillId="0" borderId="70" xfId="0" applyBorder="1" applyAlignment="1">
      <alignment horizontal="center" vertical="center"/>
    </xf>
    <xf numFmtId="0" fontId="0" fillId="5" borderId="10" xfId="0" applyFill="1" applyBorder="1" applyAlignment="1">
      <alignment horizontal="center" vertical="center"/>
    </xf>
    <xf numFmtId="0" fontId="0" fillId="5" borderId="19" xfId="0" applyFill="1" applyBorder="1" applyAlignment="1">
      <alignment horizontal="center" vertical="center"/>
    </xf>
    <xf numFmtId="0" fontId="0" fillId="5" borderId="0" xfId="0" applyFill="1" applyAlignment="1">
      <alignment horizontal="center" vertical="center"/>
    </xf>
    <xf numFmtId="0" fontId="0" fillId="5" borderId="223" xfId="0" applyFill="1" applyBorder="1" applyAlignment="1">
      <alignment horizontal="center" vertical="center" wrapText="1"/>
    </xf>
    <xf numFmtId="0" fontId="0" fillId="5" borderId="187" xfId="0" applyFill="1" applyBorder="1" applyAlignment="1">
      <alignment horizontal="center" vertical="center"/>
    </xf>
    <xf numFmtId="0" fontId="0" fillId="5" borderId="224" xfId="0" applyFill="1" applyBorder="1" applyAlignment="1">
      <alignment horizontal="center" vertical="center"/>
    </xf>
    <xf numFmtId="0" fontId="0" fillId="5" borderId="10" xfId="0" applyFill="1" applyBorder="1" applyAlignment="1">
      <alignment horizontal="center" vertical="center" wrapText="1"/>
    </xf>
    <xf numFmtId="0" fontId="0" fillId="5" borderId="69" xfId="0" applyFill="1" applyBorder="1" applyAlignment="1">
      <alignment horizontal="center" vertical="center" wrapText="1"/>
    </xf>
    <xf numFmtId="0" fontId="0" fillId="5" borderId="25" xfId="0" applyFill="1" applyBorder="1" applyAlignment="1">
      <alignment horizontal="center" vertical="center"/>
    </xf>
    <xf numFmtId="0" fontId="0" fillId="0" borderId="143" xfId="0" applyBorder="1" applyAlignment="1">
      <alignment horizontal="center" vertical="center"/>
    </xf>
    <xf numFmtId="0" fontId="0" fillId="0" borderId="168" xfId="0" applyBorder="1" applyAlignment="1">
      <alignment horizontal="center" vertical="center"/>
    </xf>
    <xf numFmtId="0" fontId="0" fillId="0" borderId="258" xfId="0" applyBorder="1" applyAlignment="1" applyProtection="1">
      <alignment horizontal="left" vertical="center" wrapText="1"/>
      <protection locked="0"/>
    </xf>
    <xf numFmtId="0" fontId="0" fillId="0" borderId="23" xfId="0" applyBorder="1">
      <alignment vertical="center"/>
    </xf>
    <xf numFmtId="0" fontId="0" fillId="0" borderId="23" xfId="0" applyBorder="1" applyAlignment="1">
      <alignment horizontal="left" vertical="center"/>
    </xf>
    <xf numFmtId="0" fontId="0" fillId="0" borderId="23" xfId="0" applyBorder="1" applyAlignment="1">
      <alignment vertical="center" shrinkToFit="1"/>
    </xf>
    <xf numFmtId="0" fontId="0" fillId="0" borderId="23" xfId="0" applyBorder="1" applyAlignment="1" applyProtection="1">
      <alignment vertical="center" wrapText="1"/>
      <protection locked="0"/>
    </xf>
    <xf numFmtId="0" fontId="0" fillId="0" borderId="182" xfId="0" applyBorder="1" applyAlignment="1">
      <alignment vertical="center" wrapText="1"/>
    </xf>
    <xf numFmtId="0" fontId="0" fillId="0" borderId="132" xfId="0" applyBorder="1" applyAlignment="1">
      <alignment vertical="center" wrapText="1"/>
    </xf>
    <xf numFmtId="0" fontId="0" fillId="0" borderId="132" xfId="0" applyBorder="1" applyAlignment="1">
      <alignment horizontal="left" vertical="center" wrapText="1"/>
    </xf>
    <xf numFmtId="0" fontId="0" fillId="0" borderId="257" xfId="0" applyBorder="1" applyAlignment="1" applyProtection="1">
      <alignment horizontal="left" vertical="center" wrapText="1" shrinkToFit="1"/>
      <protection locked="0"/>
    </xf>
    <xf numFmtId="0" fontId="0" fillId="0" borderId="259" xfId="0" applyBorder="1" applyAlignment="1" applyProtection="1">
      <alignment horizontal="left" vertical="center" wrapText="1"/>
      <protection locked="0"/>
    </xf>
    <xf numFmtId="0" fontId="0" fillId="0" borderId="171" xfId="0" applyBorder="1" applyAlignment="1">
      <alignment vertical="center" wrapText="1"/>
    </xf>
    <xf numFmtId="177" fontId="0" fillId="0" borderId="23" xfId="0" applyNumberFormat="1" applyBorder="1" applyAlignment="1">
      <alignment vertical="center" wrapText="1"/>
    </xf>
    <xf numFmtId="184" fontId="0" fillId="0" borderId="23" xfId="0" applyNumberFormat="1" applyBorder="1" applyAlignment="1">
      <alignment vertical="center" shrinkToFit="1"/>
    </xf>
    <xf numFmtId="0" fontId="0" fillId="0" borderId="23" xfId="0" applyBorder="1" applyAlignment="1">
      <alignment horizontal="center" vertical="center" wrapText="1"/>
    </xf>
    <xf numFmtId="0" fontId="0" fillId="0" borderId="172" xfId="0" applyBorder="1" applyAlignment="1" applyProtection="1">
      <alignment vertical="center" wrapText="1"/>
      <protection locked="0"/>
    </xf>
    <xf numFmtId="0" fontId="0" fillId="0" borderId="173" xfId="0" applyBorder="1" applyAlignment="1" applyProtection="1">
      <alignment vertical="center" wrapText="1"/>
      <protection locked="0"/>
    </xf>
    <xf numFmtId="0" fontId="0" fillId="0" borderId="174" xfId="0" applyBorder="1" applyAlignment="1" applyProtection="1">
      <alignment vertical="center" wrapText="1"/>
      <protection locked="0"/>
    </xf>
    <xf numFmtId="0" fontId="0" fillId="0" borderId="172" xfId="0" applyBorder="1" applyProtection="1">
      <alignment vertical="center"/>
      <protection locked="0"/>
    </xf>
    <xf numFmtId="0" fontId="0" fillId="0" borderId="173" xfId="0" applyBorder="1" applyProtection="1">
      <alignment vertical="center"/>
      <protection locked="0"/>
    </xf>
    <xf numFmtId="0" fontId="0" fillId="0" borderId="174" xfId="0" applyBorder="1" applyProtection="1">
      <alignment vertical="center"/>
      <protection locked="0"/>
    </xf>
    <xf numFmtId="0" fontId="0" fillId="0" borderId="48" xfId="0" applyBorder="1">
      <alignment vertical="center"/>
    </xf>
    <xf numFmtId="0" fontId="0" fillId="0" borderId="108" xfId="0" applyBorder="1">
      <alignment vertical="center"/>
    </xf>
    <xf numFmtId="0" fontId="0" fillId="0" borderId="267" xfId="0" applyBorder="1" applyAlignment="1">
      <alignment horizontal="center" vertical="center" wrapText="1"/>
    </xf>
    <xf numFmtId="0" fontId="0" fillId="0" borderId="3" xfId="0" applyBorder="1" applyAlignment="1">
      <alignment horizontal="center" vertical="center" wrapText="1"/>
    </xf>
    <xf numFmtId="0" fontId="0" fillId="0" borderId="132" xfId="0" applyBorder="1" applyAlignment="1" applyProtection="1">
      <alignment horizontal="center" vertical="center" wrapText="1"/>
      <protection locked="0"/>
    </xf>
    <xf numFmtId="0" fontId="8" fillId="0" borderId="15" xfId="0" applyFont="1" applyBorder="1" applyAlignment="1">
      <alignment vertical="center" wrapText="1"/>
    </xf>
    <xf numFmtId="0" fontId="8" fillId="0" borderId="33" xfId="0" applyFont="1" applyBorder="1" applyAlignment="1">
      <alignment vertical="center" wrapText="1"/>
    </xf>
    <xf numFmtId="0" fontId="8" fillId="0" borderId="9" xfId="0" applyFont="1" applyBorder="1" applyAlignment="1">
      <alignment vertical="center" wrapText="1"/>
    </xf>
    <xf numFmtId="0" fontId="0" fillId="0" borderId="182" xfId="0" applyBorder="1">
      <alignment vertical="center"/>
    </xf>
    <xf numFmtId="0" fontId="0" fillId="0" borderId="171" xfId="0" applyBorder="1">
      <alignment vertical="center"/>
    </xf>
    <xf numFmtId="0" fontId="0" fillId="0" borderId="269" xfId="0" applyBorder="1">
      <alignment vertical="center"/>
    </xf>
    <xf numFmtId="0" fontId="0" fillId="0" borderId="171" xfId="0" applyBorder="1" applyAlignment="1">
      <alignment horizontal="center" vertical="center"/>
    </xf>
    <xf numFmtId="0" fontId="0" fillId="0" borderId="269" xfId="0" applyBorder="1" applyAlignment="1">
      <alignment vertical="center" shrinkToFit="1"/>
    </xf>
    <xf numFmtId="0" fontId="0" fillId="0" borderId="171" xfId="2" applyFont="1" applyBorder="1">
      <alignment vertical="center"/>
    </xf>
    <xf numFmtId="0" fontId="0" fillId="0" borderId="76" xfId="0" applyBorder="1" applyAlignment="1">
      <alignment horizontal="left" vertical="center" wrapText="1"/>
    </xf>
    <xf numFmtId="0" fontId="0" fillId="0" borderId="76" xfId="0" applyBorder="1" applyAlignment="1">
      <alignment horizontal="right" vertical="center"/>
    </xf>
    <xf numFmtId="0" fontId="5" fillId="0" borderId="2" xfId="0" applyFont="1" applyBorder="1" applyAlignment="1"/>
    <xf numFmtId="0" fontId="0" fillId="0" borderId="78" xfId="0" applyBorder="1" applyAlignment="1">
      <alignment vertical="center" textRotation="255" wrapText="1"/>
    </xf>
    <xf numFmtId="188" fontId="0" fillId="0" borderId="0" xfId="0" applyNumberFormat="1">
      <alignment vertical="center"/>
    </xf>
    <xf numFmtId="0" fontId="0" fillId="0" borderId="20" xfId="0" applyBorder="1">
      <alignment vertical="center"/>
    </xf>
    <xf numFmtId="0" fontId="13" fillId="0" borderId="23" xfId="0" applyFont="1" applyBorder="1" applyAlignment="1">
      <alignment horizontal="left" vertical="center" wrapText="1"/>
    </xf>
    <xf numFmtId="0" fontId="0" fillId="0" borderId="5" xfId="0" applyBorder="1">
      <alignment vertical="center"/>
    </xf>
    <xf numFmtId="0" fontId="0" fillId="0" borderId="5" xfId="0" applyBorder="1" applyAlignment="1">
      <alignment vertical="center" wrapText="1"/>
    </xf>
    <xf numFmtId="0" fontId="0" fillId="0" borderId="35" xfId="0" applyBorder="1">
      <alignment vertical="center"/>
    </xf>
    <xf numFmtId="0" fontId="0" fillId="0" borderId="183" xfId="0" applyBorder="1" applyAlignment="1">
      <alignment horizontal="left" vertical="center"/>
    </xf>
    <xf numFmtId="0" fontId="0" fillId="0" borderId="20" xfId="2" applyFont="1" applyBorder="1">
      <alignment vertical="center"/>
    </xf>
    <xf numFmtId="0" fontId="0" fillId="0" borderId="71" xfId="2" applyFont="1" applyBorder="1">
      <alignment vertical="center"/>
    </xf>
    <xf numFmtId="58" fontId="1" fillId="0" borderId="163" xfId="2" applyNumberFormat="1" applyBorder="1">
      <alignment vertical="center"/>
    </xf>
    <xf numFmtId="195" fontId="0" fillId="0" borderId="0" xfId="0" applyNumberFormat="1">
      <alignment vertical="center"/>
    </xf>
    <xf numFmtId="195" fontId="0" fillId="0" borderId="6" xfId="0" applyNumberFormat="1" applyBorder="1">
      <alignment vertical="center"/>
    </xf>
    <xf numFmtId="195" fontId="0" fillId="0" borderId="71" xfId="0" applyNumberFormat="1" applyBorder="1">
      <alignment vertical="center"/>
    </xf>
    <xf numFmtId="0" fontId="0" fillId="0" borderId="40" xfId="0" applyBorder="1">
      <alignment vertical="center"/>
    </xf>
    <xf numFmtId="0" fontId="0" fillId="0" borderId="33" xfId="0" applyBorder="1">
      <alignment vertical="center"/>
    </xf>
    <xf numFmtId="0" fontId="0" fillId="0" borderId="40" xfId="0" applyBorder="1" applyProtection="1">
      <alignment vertical="center"/>
      <protection locked="0"/>
    </xf>
    <xf numFmtId="0" fontId="0" fillId="0" borderId="33" xfId="0" applyBorder="1" applyProtection="1">
      <alignment vertical="center"/>
      <protection locked="0"/>
    </xf>
    <xf numFmtId="0" fontId="0" fillId="0" borderId="28" xfId="0" applyBorder="1" applyProtection="1">
      <alignment vertical="center"/>
      <protection locked="0"/>
    </xf>
    <xf numFmtId="0" fontId="5" fillId="0" borderId="20" xfId="0" applyFont="1" applyBorder="1">
      <alignment vertical="center"/>
    </xf>
    <xf numFmtId="0" fontId="0" fillId="0" borderId="171" xfId="0" applyBorder="1" applyAlignment="1">
      <alignment horizontal="left" vertical="center"/>
    </xf>
    <xf numFmtId="0" fontId="0" fillId="0" borderId="269" xfId="0" applyBorder="1" applyAlignment="1">
      <alignment horizontal="left" vertical="center" wrapText="1"/>
    </xf>
    <xf numFmtId="0" fontId="0" fillId="0" borderId="272" xfId="0" applyBorder="1" applyAlignment="1">
      <alignment horizontal="left" vertical="center" shrinkToFit="1"/>
    </xf>
    <xf numFmtId="0" fontId="0" fillId="0" borderId="22" xfId="0" applyBorder="1" applyAlignment="1">
      <alignment horizontal="left" vertical="center" wrapText="1" shrinkToFit="1"/>
    </xf>
    <xf numFmtId="0" fontId="0" fillId="0" borderId="41" xfId="0" applyBorder="1" applyAlignment="1">
      <alignment vertical="center" wrapText="1"/>
    </xf>
    <xf numFmtId="0" fontId="0" fillId="0" borderId="28" xfId="0" applyBorder="1" applyAlignment="1">
      <alignment horizontal="right" vertical="center"/>
    </xf>
    <xf numFmtId="0" fontId="0" fillId="0" borderId="179" xfId="0" applyBorder="1">
      <alignment vertical="center"/>
    </xf>
    <xf numFmtId="0" fontId="0" fillId="0" borderId="50" xfId="0" applyBorder="1">
      <alignment vertical="center"/>
    </xf>
    <xf numFmtId="0" fontId="0" fillId="0" borderId="180" xfId="0" applyBorder="1">
      <alignment vertical="center"/>
    </xf>
    <xf numFmtId="185" fontId="0" fillId="0" borderId="23" xfId="0" applyNumberFormat="1" applyBorder="1" applyAlignment="1">
      <alignment vertical="center" wrapText="1"/>
    </xf>
    <xf numFmtId="0" fontId="0" fillId="0" borderId="269" xfId="0" applyBorder="1" applyAlignment="1">
      <alignment vertical="center" wrapText="1"/>
    </xf>
    <xf numFmtId="0" fontId="0" fillId="0" borderId="279" xfId="0" applyBorder="1" applyAlignment="1">
      <alignment vertical="center" wrapText="1"/>
    </xf>
    <xf numFmtId="177" fontId="0" fillId="0" borderId="271" xfId="0" applyNumberFormat="1" applyBorder="1" applyAlignment="1">
      <alignment vertical="center" wrapText="1"/>
    </xf>
    <xf numFmtId="0" fontId="0" fillId="0" borderId="271" xfId="0" applyBorder="1" applyAlignment="1">
      <alignment vertical="center" wrapText="1"/>
    </xf>
    <xf numFmtId="0" fontId="0" fillId="0" borderId="180" xfId="0" applyBorder="1" applyAlignment="1">
      <alignment horizontal="center" vertical="center" wrapText="1"/>
    </xf>
    <xf numFmtId="0" fontId="0" fillId="0" borderId="281" xfId="0" applyBorder="1" applyAlignment="1" applyProtection="1">
      <alignment vertical="center" wrapText="1"/>
      <protection locked="0"/>
    </xf>
    <xf numFmtId="0" fontId="0" fillId="0" borderId="183" xfId="0" applyBorder="1">
      <alignment vertical="center"/>
    </xf>
    <xf numFmtId="0" fontId="1" fillId="7" borderId="0" xfId="2" applyFill="1">
      <alignment vertical="center"/>
    </xf>
    <xf numFmtId="0" fontId="1" fillId="7" borderId="0" xfId="2" applyFill="1" applyAlignment="1">
      <alignment vertical="center" shrinkToFit="1"/>
    </xf>
    <xf numFmtId="0" fontId="6" fillId="0" borderId="0" xfId="2" applyFont="1" applyAlignment="1">
      <alignment vertical="center" shrinkToFit="1"/>
    </xf>
    <xf numFmtId="0" fontId="0" fillId="0" borderId="0" xfId="2" applyFont="1" applyAlignment="1">
      <alignment horizontal="right" vertical="center" shrinkToFit="1"/>
    </xf>
    <xf numFmtId="0" fontId="5" fillId="0" borderId="0" xfId="2" applyFont="1">
      <alignment vertical="center"/>
    </xf>
    <xf numFmtId="0" fontId="5" fillId="0" borderId="0" xfId="2" applyFont="1" applyAlignment="1">
      <alignment horizontal="right" vertical="center"/>
    </xf>
    <xf numFmtId="0" fontId="0" fillId="0" borderId="20" xfId="2" applyFont="1" applyBorder="1" applyAlignment="1">
      <alignment vertical="center" wrapText="1"/>
    </xf>
    <xf numFmtId="0" fontId="42" fillId="0" borderId="0" xfId="2" applyFont="1" applyAlignment="1">
      <alignment horizontal="right" vertical="center"/>
    </xf>
    <xf numFmtId="0" fontId="42" fillId="0" borderId="0" xfId="2" applyFont="1">
      <alignment vertical="center"/>
    </xf>
    <xf numFmtId="0" fontId="3" fillId="0" borderId="0" xfId="2" applyFont="1" applyAlignment="1">
      <alignment horizontal="right" vertical="center"/>
    </xf>
    <xf numFmtId="195" fontId="1" fillId="0" borderId="0" xfId="2" applyNumberFormat="1" applyAlignment="1">
      <alignment vertical="center" shrinkToFit="1"/>
    </xf>
    <xf numFmtId="0" fontId="1" fillId="0" borderId="20" xfId="2" applyBorder="1">
      <alignment vertical="center"/>
    </xf>
    <xf numFmtId="0" fontId="8" fillId="0" borderId="0" xfId="2" applyFont="1" applyAlignment="1">
      <alignment vertical="center" shrinkToFit="1"/>
    </xf>
    <xf numFmtId="58" fontId="1" fillId="0" borderId="20" xfId="2" applyNumberFormat="1" applyBorder="1">
      <alignment vertical="center"/>
    </xf>
    <xf numFmtId="0" fontId="42" fillId="0" borderId="0" xfId="2" applyFont="1" applyAlignment="1">
      <alignment horizontal="left" vertical="center"/>
    </xf>
    <xf numFmtId="0" fontId="43" fillId="0" borderId="4" xfId="2" applyFont="1" applyBorder="1">
      <alignment vertical="center"/>
    </xf>
    <xf numFmtId="0" fontId="1" fillId="0" borderId="4" xfId="2" applyBorder="1">
      <alignment vertical="center"/>
    </xf>
    <xf numFmtId="0" fontId="1" fillId="0" borderId="4" xfId="2" applyBorder="1" applyAlignment="1">
      <alignment vertical="center" shrinkToFit="1"/>
    </xf>
    <xf numFmtId="0" fontId="42" fillId="0" borderId="0" xfId="2" applyFont="1" applyAlignment="1">
      <alignment vertical="center" wrapText="1"/>
    </xf>
    <xf numFmtId="58" fontId="1" fillId="0" borderId="0" xfId="2" applyNumberFormat="1">
      <alignment vertical="center"/>
    </xf>
    <xf numFmtId="0" fontId="0" fillId="0" borderId="37" xfId="0" applyBorder="1" applyAlignment="1">
      <alignment horizontal="center" vertical="center"/>
    </xf>
    <xf numFmtId="0" fontId="0" fillId="10" borderId="172" xfId="0" applyFill="1" applyBorder="1" applyProtection="1">
      <alignment vertical="center"/>
      <protection locked="0"/>
    </xf>
    <xf numFmtId="0" fontId="0" fillId="0" borderId="81" xfId="0" applyBorder="1" applyAlignment="1">
      <alignment horizontal="center" vertical="center"/>
    </xf>
    <xf numFmtId="0" fontId="0" fillId="0" borderId="80" xfId="0" applyBorder="1" applyAlignment="1">
      <alignment horizontal="center" vertical="center"/>
    </xf>
    <xf numFmtId="0" fontId="0" fillId="0" borderId="19" xfId="0" applyBorder="1">
      <alignment vertical="center"/>
    </xf>
    <xf numFmtId="0" fontId="35" fillId="0" borderId="0" xfId="0" applyFont="1" applyProtection="1">
      <alignment vertical="center"/>
      <protection locked="0"/>
    </xf>
    <xf numFmtId="0" fontId="35" fillId="0" borderId="0" xfId="0" applyFont="1">
      <alignment vertical="center"/>
    </xf>
    <xf numFmtId="0" fontId="8" fillId="0" borderId="176" xfId="0" applyFont="1" applyBorder="1" applyAlignment="1">
      <alignment horizontal="center" vertical="center" wrapText="1"/>
    </xf>
    <xf numFmtId="0" fontId="1" fillId="13" borderId="293" xfId="2" applyFill="1" applyBorder="1" applyAlignment="1">
      <alignment vertical="center" shrinkToFit="1"/>
    </xf>
    <xf numFmtId="0" fontId="1" fillId="13" borderId="294" xfId="2" applyFill="1" applyBorder="1" applyAlignment="1">
      <alignment vertical="center" shrinkToFit="1"/>
    </xf>
    <xf numFmtId="0" fontId="11" fillId="0" borderId="183" xfId="0" applyFont="1" applyBorder="1" applyAlignment="1">
      <alignment vertical="center" wrapText="1"/>
    </xf>
    <xf numFmtId="0" fontId="11" fillId="0" borderId="23" xfId="0" applyFont="1" applyBorder="1" applyAlignment="1">
      <alignment vertical="center" wrapText="1"/>
    </xf>
    <xf numFmtId="0" fontId="43" fillId="0" borderId="0" xfId="2" applyFont="1" applyAlignment="1">
      <alignment horizontal="center" vertical="center" shrinkToFit="1"/>
    </xf>
    <xf numFmtId="0" fontId="5" fillId="0" borderId="0" xfId="2" applyFont="1" applyAlignment="1">
      <alignment horizontal="left" vertical="center" shrinkToFit="1"/>
    </xf>
    <xf numFmtId="0" fontId="0" fillId="0" borderId="317" xfId="0" applyBorder="1">
      <alignment vertical="center"/>
    </xf>
    <xf numFmtId="0" fontId="0" fillId="0" borderId="318" xfId="0" applyBorder="1">
      <alignment vertical="center"/>
    </xf>
    <xf numFmtId="0" fontId="0" fillId="0" borderId="319" xfId="0" applyBorder="1">
      <alignment vertical="center"/>
    </xf>
    <xf numFmtId="0" fontId="0" fillId="0" borderId="320" xfId="0" applyBorder="1">
      <alignment vertical="center"/>
    </xf>
    <xf numFmtId="0" fontId="0" fillId="0" borderId="321" xfId="0" applyBorder="1">
      <alignment vertical="center"/>
    </xf>
    <xf numFmtId="0" fontId="0" fillId="0" borderId="322" xfId="0" applyBorder="1">
      <alignment vertical="center"/>
    </xf>
    <xf numFmtId="0" fontId="0" fillId="0" borderId="323" xfId="0" applyBorder="1">
      <alignment vertical="center"/>
    </xf>
    <xf numFmtId="0" fontId="0" fillId="0" borderId="324" xfId="0" applyBorder="1">
      <alignment vertical="center"/>
    </xf>
    <xf numFmtId="0" fontId="42" fillId="0" borderId="144" xfId="2" applyFont="1" applyBorder="1">
      <alignment vertical="center"/>
    </xf>
    <xf numFmtId="183" fontId="8" fillId="0" borderId="0" xfId="2" applyNumberFormat="1" applyFont="1" applyAlignment="1">
      <alignment horizontal="center" vertical="center"/>
    </xf>
    <xf numFmtId="0" fontId="8" fillId="0" borderId="0" xfId="2" applyFont="1" applyAlignment="1">
      <alignment horizontal="center" vertical="center"/>
    </xf>
    <xf numFmtId="185" fontId="0" fillId="0" borderId="336" xfId="0" applyNumberFormat="1" applyBorder="1" applyAlignment="1">
      <alignment horizontal="center" vertical="center" wrapText="1"/>
    </xf>
    <xf numFmtId="0" fontId="0" fillId="0" borderId="336" xfId="0" applyBorder="1" applyAlignment="1">
      <alignment horizontal="center" vertical="center" wrapText="1"/>
    </xf>
    <xf numFmtId="0" fontId="0" fillId="0" borderId="338" xfId="0" applyBorder="1" applyAlignment="1">
      <alignment horizontal="center" vertical="center"/>
    </xf>
    <xf numFmtId="0" fontId="0" fillId="0" borderId="339" xfId="0" applyBorder="1" applyAlignment="1">
      <alignment horizontal="center" vertical="center"/>
    </xf>
    <xf numFmtId="0" fontId="0" fillId="0" borderId="339" xfId="0" applyBorder="1" applyAlignment="1">
      <alignment horizontal="center" vertical="center" shrinkToFit="1"/>
    </xf>
    <xf numFmtId="0" fontId="8" fillId="0" borderId="336" xfId="0" applyFont="1" applyBorder="1" applyAlignment="1">
      <alignment horizontal="center" vertical="center" wrapText="1"/>
    </xf>
    <xf numFmtId="0" fontId="13" fillId="0" borderId="336" xfId="0" applyFont="1" applyBorder="1" applyAlignment="1">
      <alignment horizontal="center" vertical="center" wrapText="1" shrinkToFit="1"/>
    </xf>
    <xf numFmtId="0" fontId="0" fillId="0" borderId="336" xfId="0" applyBorder="1" applyAlignment="1">
      <alignment horizontal="center" vertical="center" shrinkToFit="1"/>
    </xf>
    <xf numFmtId="0" fontId="13" fillId="0" borderId="336" xfId="0" applyFont="1" applyBorder="1" applyAlignment="1">
      <alignment horizontal="center" vertical="center" wrapText="1"/>
    </xf>
    <xf numFmtId="0" fontId="0" fillId="0" borderId="336" xfId="0" applyBorder="1" applyAlignment="1">
      <alignment horizontal="center" vertical="center"/>
    </xf>
    <xf numFmtId="0" fontId="11" fillId="0" borderId="281" xfId="0" applyFont="1" applyBorder="1" applyAlignment="1">
      <alignment vertical="center" wrapText="1"/>
    </xf>
    <xf numFmtId="0" fontId="0" fillId="0" borderId="182" xfId="0" applyBorder="1" applyAlignment="1">
      <alignment horizontal="center" vertical="center" wrapText="1" shrinkToFit="1"/>
    </xf>
    <xf numFmtId="0" fontId="0" fillId="0" borderId="340" xfId="0" applyBorder="1" applyAlignment="1">
      <alignment horizontal="center" vertical="center"/>
    </xf>
    <xf numFmtId="0" fontId="0" fillId="0" borderId="337" xfId="0" applyBorder="1" applyAlignment="1">
      <alignment horizontal="center" vertical="center" wrapText="1" shrinkToFit="1"/>
    </xf>
    <xf numFmtId="0" fontId="0" fillId="0" borderId="4" xfId="0" applyBorder="1" applyAlignment="1">
      <alignment vertical="center" wrapText="1"/>
    </xf>
    <xf numFmtId="0" fontId="8" fillId="0" borderId="327" xfId="0" applyFont="1" applyBorder="1" applyAlignment="1" applyProtection="1">
      <alignment horizontal="center" vertical="center" shrinkToFit="1"/>
      <protection locked="0"/>
    </xf>
    <xf numFmtId="0" fontId="8" fillId="0" borderId="326" xfId="0" applyFont="1" applyBorder="1" applyAlignment="1" applyProtection="1">
      <alignment horizontal="center" vertical="center" shrinkToFit="1"/>
      <protection locked="0"/>
    </xf>
    <xf numFmtId="0" fontId="0" fillId="0" borderId="328" xfId="0" applyBorder="1" applyAlignment="1" applyProtection="1">
      <alignment horizontal="center" vertical="center" shrinkToFit="1"/>
      <protection locked="0"/>
    </xf>
    <xf numFmtId="0" fontId="8" fillId="0" borderId="328" xfId="0" applyFont="1" applyBorder="1" applyAlignment="1" applyProtection="1">
      <alignment horizontal="left" vertical="center" shrinkToFit="1"/>
      <protection locked="0"/>
    </xf>
    <xf numFmtId="0" fontId="0" fillId="0" borderId="328" xfId="0" applyBorder="1" applyAlignment="1" applyProtection="1">
      <alignment vertical="center" shrinkToFit="1"/>
      <protection locked="0"/>
    </xf>
    <xf numFmtId="0" fontId="0" fillId="0" borderId="328" xfId="0" applyBorder="1" applyAlignment="1" applyProtection="1">
      <alignment horizontal="center" vertical="center"/>
      <protection locked="0"/>
    </xf>
    <xf numFmtId="0" fontId="8" fillId="0" borderId="328" xfId="0" applyFont="1" applyBorder="1" applyAlignment="1" applyProtection="1">
      <alignment horizontal="center" vertical="center" shrinkToFit="1"/>
      <protection locked="0"/>
    </xf>
    <xf numFmtId="0" fontId="8" fillId="0" borderId="328" xfId="0" applyFont="1" applyBorder="1" applyAlignment="1" applyProtection="1">
      <alignment vertical="center" shrinkToFit="1"/>
      <protection locked="0"/>
    </xf>
    <xf numFmtId="0" fontId="8" fillId="0" borderId="329" xfId="0" applyFont="1" applyBorder="1" applyAlignment="1" applyProtection="1">
      <alignment vertical="center" shrinkToFit="1"/>
      <protection locked="0"/>
    </xf>
    <xf numFmtId="0" fontId="8" fillId="0" borderId="330" xfId="0" applyFont="1" applyBorder="1" applyAlignment="1" applyProtection="1">
      <alignment horizontal="center" vertical="center" shrinkToFit="1"/>
      <protection locked="0"/>
    </xf>
    <xf numFmtId="0" fontId="0" fillId="0" borderId="175" xfId="0" applyBorder="1" applyAlignment="1" applyProtection="1">
      <alignment horizontal="center" vertical="center" shrinkToFit="1"/>
      <protection locked="0"/>
    </xf>
    <xf numFmtId="0" fontId="8" fillId="0" borderId="341" xfId="0" applyFont="1" applyBorder="1" applyAlignment="1" applyProtection="1">
      <alignment horizontal="left" vertical="center" shrinkToFit="1"/>
      <protection locked="0"/>
    </xf>
    <xf numFmtId="0" fontId="0" fillId="0" borderId="175" xfId="0" applyBorder="1" applyAlignment="1" applyProtection="1">
      <alignment vertical="center" shrinkToFit="1"/>
      <protection locked="0"/>
    </xf>
    <xf numFmtId="0" fontId="0" fillId="0" borderId="175" xfId="0" applyBorder="1" applyAlignment="1" applyProtection="1">
      <alignment horizontal="center" vertical="center"/>
      <protection locked="0"/>
    </xf>
    <xf numFmtId="0" fontId="8" fillId="0" borderId="175" xfId="0" applyFont="1" applyBorder="1" applyAlignment="1" applyProtection="1">
      <alignment vertical="center" shrinkToFit="1"/>
      <protection locked="0"/>
    </xf>
    <xf numFmtId="0" fontId="0" fillId="9" borderId="328" xfId="0" applyFill="1" applyBorder="1" applyAlignment="1" applyProtection="1">
      <alignment horizontal="center" vertical="center"/>
      <protection locked="0"/>
    </xf>
    <xf numFmtId="0" fontId="0" fillId="9" borderId="330" xfId="0" applyFill="1" applyBorder="1" applyAlignment="1" applyProtection="1">
      <alignment horizontal="center" vertical="center" shrinkToFit="1"/>
      <protection locked="0"/>
    </xf>
    <xf numFmtId="179" fontId="0" fillId="12" borderId="72" xfId="0" applyNumberFormat="1" applyFill="1" applyBorder="1" applyAlignment="1" applyProtection="1">
      <alignment horizontal="center" vertical="center" shrinkToFit="1"/>
      <protection locked="0"/>
    </xf>
    <xf numFmtId="0" fontId="0" fillId="9" borderId="346" xfId="0" applyFill="1" applyBorder="1" applyProtection="1">
      <alignment vertical="center"/>
      <protection locked="0"/>
    </xf>
    <xf numFmtId="0" fontId="0" fillId="9" borderId="70" xfId="0" applyFill="1" applyBorder="1" applyAlignment="1" applyProtection="1">
      <alignment vertical="center" shrinkToFit="1"/>
      <protection locked="0"/>
    </xf>
    <xf numFmtId="0" fontId="0" fillId="9" borderId="4" xfId="0" applyFill="1" applyBorder="1" applyAlignment="1" applyProtection="1">
      <alignment vertical="center" shrinkToFit="1"/>
      <protection locked="0"/>
    </xf>
    <xf numFmtId="0" fontId="0" fillId="9" borderId="58" xfId="0" applyFill="1" applyBorder="1" applyAlignment="1" applyProtection="1">
      <alignment vertical="center" shrinkToFit="1"/>
      <protection locked="0"/>
    </xf>
    <xf numFmtId="0" fontId="13" fillId="0" borderId="0" xfId="0" applyFont="1">
      <alignment vertical="center"/>
    </xf>
    <xf numFmtId="0" fontId="0" fillId="9" borderId="2" xfId="0" applyFill="1" applyBorder="1" applyAlignment="1" applyProtection="1">
      <alignment horizontal="center" vertical="center" shrinkToFit="1"/>
      <protection locked="0"/>
    </xf>
    <xf numFmtId="0" fontId="0" fillId="9" borderId="30" xfId="0" applyFill="1" applyBorder="1" applyAlignment="1" applyProtection="1">
      <alignment vertical="center" shrinkToFit="1"/>
      <protection locked="0"/>
    </xf>
    <xf numFmtId="179" fontId="8" fillId="12" borderId="105" xfId="0" applyNumberFormat="1" applyFont="1" applyFill="1" applyBorder="1" applyAlignment="1" applyProtection="1">
      <alignment horizontal="center" vertical="center" shrinkToFit="1"/>
      <protection locked="0"/>
    </xf>
    <xf numFmtId="0" fontId="8" fillId="9" borderId="31" xfId="0" applyFont="1" applyFill="1" applyBorder="1" applyAlignment="1" applyProtection="1">
      <alignment vertical="center" shrinkToFit="1"/>
      <protection locked="0"/>
    </xf>
    <xf numFmtId="0" fontId="0" fillId="9" borderId="2" xfId="0" applyFill="1" applyBorder="1" applyAlignment="1" applyProtection="1">
      <alignment horizontal="center" vertical="center"/>
      <protection locked="0"/>
    </xf>
    <xf numFmtId="179" fontId="0" fillId="12" borderId="31" xfId="0" applyNumberFormat="1" applyFill="1" applyBorder="1" applyAlignment="1" applyProtection="1">
      <alignment horizontal="center" vertical="center" shrinkToFit="1"/>
      <protection locked="0"/>
    </xf>
    <xf numFmtId="0" fontId="0" fillId="9" borderId="328" xfId="0" applyFill="1" applyBorder="1" applyAlignment="1" applyProtection="1">
      <alignment horizontal="center" vertical="center" shrinkToFit="1"/>
      <protection locked="0"/>
    </xf>
    <xf numFmtId="179" fontId="0" fillId="12" borderId="68" xfId="0" applyNumberFormat="1" applyFill="1" applyBorder="1" applyAlignment="1" applyProtection="1">
      <alignment horizontal="center" vertical="center" shrinkToFit="1"/>
      <protection locked="0"/>
    </xf>
    <xf numFmtId="179" fontId="0" fillId="9" borderId="2" xfId="0" applyNumberFormat="1" applyFill="1" applyBorder="1" applyAlignment="1" applyProtection="1">
      <alignment horizontal="center" vertical="center" shrinkToFit="1"/>
      <protection locked="0"/>
    </xf>
    <xf numFmtId="0" fontId="0" fillId="9" borderId="329" xfId="0" applyFill="1" applyBorder="1" applyAlignment="1" applyProtection="1">
      <alignment horizontal="center" vertical="center" shrinkToFit="1"/>
      <protection locked="0"/>
    </xf>
    <xf numFmtId="0" fontId="8" fillId="0" borderId="348" xfId="0" applyFont="1" applyBorder="1" applyAlignment="1">
      <alignment horizontal="center" vertical="center" wrapText="1"/>
    </xf>
    <xf numFmtId="0" fontId="8" fillId="0" borderId="336" xfId="0" applyFont="1" applyBorder="1" applyAlignment="1">
      <alignment horizontal="center" vertical="center" shrinkToFit="1"/>
    </xf>
    <xf numFmtId="0" fontId="11" fillId="0" borderId="336" xfId="0" applyFont="1" applyBorder="1" applyAlignment="1">
      <alignment horizontal="left" vertical="center" wrapText="1"/>
    </xf>
    <xf numFmtId="0" fontId="8" fillId="0" borderId="336" xfId="0" applyFont="1" applyBorder="1" applyAlignment="1">
      <alignment horizontal="center" vertical="center"/>
    </xf>
    <xf numFmtId="0" fontId="0" fillId="0" borderId="349" xfId="0" applyBorder="1" applyAlignment="1">
      <alignment horizontal="center" vertical="center"/>
    </xf>
    <xf numFmtId="0" fontId="11" fillId="0" borderId="336" xfId="0" applyFont="1" applyBorder="1" applyAlignment="1">
      <alignment horizontal="center" vertical="center" wrapText="1"/>
    </xf>
    <xf numFmtId="0" fontId="0" fillId="0" borderId="350" xfId="0" applyBorder="1" applyAlignment="1">
      <alignment horizontal="center" vertical="center"/>
    </xf>
    <xf numFmtId="0" fontId="0" fillId="0" borderId="347" xfId="0" applyBorder="1" applyAlignment="1">
      <alignment horizontal="center" vertical="center"/>
    </xf>
    <xf numFmtId="0" fontId="0" fillId="0" borderId="339" xfId="0" applyBorder="1" applyAlignment="1">
      <alignment horizontal="center" vertical="center" wrapText="1"/>
    </xf>
    <xf numFmtId="0" fontId="11" fillId="0" borderId="339" xfId="0" applyFont="1" applyBorder="1" applyAlignment="1">
      <alignment horizontal="center" vertical="center" wrapText="1"/>
    </xf>
    <xf numFmtId="0" fontId="0" fillId="0" borderId="337" xfId="0" applyBorder="1" applyAlignment="1">
      <alignment horizontal="center" vertical="center"/>
    </xf>
    <xf numFmtId="0" fontId="0" fillId="0" borderId="257" xfId="0" applyBorder="1" applyAlignment="1" applyProtection="1">
      <alignment horizontal="left" vertical="center" wrapText="1"/>
      <protection locked="0"/>
    </xf>
    <xf numFmtId="0" fontId="11" fillId="0" borderId="348" xfId="0" applyFont="1" applyBorder="1" applyAlignment="1">
      <alignment horizontal="center" vertical="center" wrapText="1"/>
    </xf>
    <xf numFmtId="0" fontId="0" fillId="0" borderId="347" xfId="0" applyBorder="1" applyAlignment="1">
      <alignment horizontal="center" vertical="center" wrapText="1"/>
    </xf>
    <xf numFmtId="0" fontId="0" fillId="0" borderId="336" xfId="0" applyBorder="1" applyAlignment="1">
      <alignment horizontal="center" vertical="center" wrapText="1" shrinkToFit="1"/>
    </xf>
    <xf numFmtId="0" fontId="0" fillId="0" borderId="337" xfId="0" applyBorder="1" applyAlignment="1">
      <alignment horizontal="center" vertical="center" wrapText="1"/>
    </xf>
    <xf numFmtId="0" fontId="1" fillId="0" borderId="136" xfId="0" applyFont="1" applyBorder="1" applyProtection="1">
      <alignment vertical="center"/>
      <protection locked="0"/>
    </xf>
    <xf numFmtId="0" fontId="8" fillId="0" borderId="15" xfId="0" applyFont="1" applyBorder="1" applyAlignment="1">
      <alignment horizontal="center" vertical="center" wrapText="1"/>
    </xf>
    <xf numFmtId="0" fontId="0" fillId="0" borderId="4" xfId="0" applyBorder="1">
      <alignment vertical="center"/>
    </xf>
    <xf numFmtId="0" fontId="1" fillId="0" borderId="4" xfId="0" applyFont="1" applyBorder="1">
      <alignment vertical="center"/>
    </xf>
    <xf numFmtId="0" fontId="0" fillId="0" borderId="357" xfId="0" applyBorder="1" applyAlignment="1">
      <alignment horizontal="center" vertical="center"/>
    </xf>
    <xf numFmtId="0" fontId="0" fillId="10" borderId="173" xfId="0" applyFill="1" applyBorder="1" applyAlignment="1" applyProtection="1">
      <alignment vertical="center" wrapText="1"/>
      <protection locked="0"/>
    </xf>
    <xf numFmtId="0" fontId="43" fillId="0" borderId="0" xfId="2" applyFont="1" applyAlignment="1">
      <alignment horizontal="left" vertical="top"/>
    </xf>
    <xf numFmtId="0" fontId="0" fillId="0" borderId="358" xfId="0" applyBorder="1" applyAlignment="1">
      <alignment horizontal="center" vertical="center" wrapText="1"/>
    </xf>
    <xf numFmtId="0" fontId="11" fillId="0" borderId="348" xfId="0" applyFont="1" applyBorder="1" applyAlignment="1">
      <alignment vertical="center" wrapText="1"/>
    </xf>
    <xf numFmtId="0" fontId="1" fillId="0" borderId="336" xfId="0" applyFont="1" applyBorder="1" applyAlignment="1">
      <alignment horizontal="center" vertical="center" wrapText="1"/>
    </xf>
    <xf numFmtId="0" fontId="0" fillId="0" borderId="62" xfId="0" applyBorder="1" applyAlignment="1" applyProtection="1">
      <alignment horizontal="center" vertical="center" shrinkToFit="1"/>
      <protection locked="0"/>
    </xf>
    <xf numFmtId="0" fontId="0" fillId="0" borderId="278" xfId="0" applyBorder="1" applyAlignment="1" applyProtection="1">
      <alignment horizontal="left" vertical="center" wrapText="1"/>
      <protection locked="0"/>
    </xf>
    <xf numFmtId="0" fontId="0" fillId="0" borderId="348" xfId="0" applyBorder="1" applyAlignment="1">
      <alignment horizontal="left" vertical="center" wrapText="1"/>
    </xf>
    <xf numFmtId="0" fontId="8" fillId="0" borderId="348" xfId="0" applyFont="1" applyBorder="1" applyAlignment="1">
      <alignment horizontal="left" vertical="center" wrapText="1"/>
    </xf>
    <xf numFmtId="0" fontId="11" fillId="0" borderId="348" xfId="0" applyFont="1" applyBorder="1" applyAlignment="1">
      <alignment horizontal="left" vertical="center" wrapText="1"/>
    </xf>
    <xf numFmtId="0" fontId="0" fillId="0" borderId="281" xfId="0" applyBorder="1" applyAlignment="1">
      <alignment vertical="center" wrapText="1"/>
    </xf>
    <xf numFmtId="0" fontId="0" fillId="0" borderId="77" xfId="0" applyBorder="1" applyAlignment="1">
      <alignment vertical="center" wrapText="1"/>
    </xf>
    <xf numFmtId="189" fontId="1" fillId="0" borderId="46" xfId="5" applyNumberFormat="1" applyBorder="1" applyAlignment="1" applyProtection="1">
      <alignment horizontal="center" vertical="center" shrinkToFit="1"/>
      <protection locked="0"/>
    </xf>
    <xf numFmtId="0" fontId="1" fillId="0" borderId="46" xfId="5" applyBorder="1" applyAlignment="1" applyProtection="1">
      <alignment vertical="center" shrinkToFit="1"/>
      <protection locked="0"/>
    </xf>
    <xf numFmtId="0" fontId="1" fillId="0" borderId="46" xfId="5" applyBorder="1" applyAlignment="1" applyProtection="1">
      <alignment horizontal="left" vertical="center" shrinkToFit="1"/>
      <protection locked="0"/>
    </xf>
    <xf numFmtId="0" fontId="0" fillId="0" borderId="183" xfId="0" applyBorder="1" applyAlignment="1">
      <alignment horizontal="left" vertical="center" wrapText="1"/>
    </xf>
    <xf numFmtId="189" fontId="0" fillId="0" borderId="146" xfId="5" applyNumberFormat="1" applyFont="1" applyBorder="1" applyAlignment="1" applyProtection="1">
      <alignment horizontal="center" vertical="center" shrinkToFit="1"/>
      <protection locked="0"/>
    </xf>
    <xf numFmtId="0" fontId="1" fillId="0" borderId="146" xfId="5" applyBorder="1" applyAlignment="1" applyProtection="1">
      <alignment horizontal="left" vertical="center" shrinkToFit="1"/>
      <protection locked="0"/>
    </xf>
    <xf numFmtId="0" fontId="1" fillId="0" borderId="124" xfId="5" applyBorder="1" applyAlignment="1" applyProtection="1">
      <alignment vertical="center" shrinkToFit="1"/>
      <protection locked="0"/>
    </xf>
    <xf numFmtId="0" fontId="1" fillId="0" borderId="117" xfId="5" applyBorder="1" applyAlignment="1" applyProtection="1">
      <alignment vertical="center" shrinkToFit="1"/>
      <protection locked="0"/>
    </xf>
    <xf numFmtId="189" fontId="1" fillId="0" borderId="117" xfId="5" applyNumberFormat="1" applyBorder="1" applyAlignment="1" applyProtection="1">
      <alignment horizontal="center" vertical="center" shrinkToFit="1"/>
      <protection locked="0"/>
    </xf>
    <xf numFmtId="0" fontId="1" fillId="0" borderId="117" xfId="5" applyBorder="1" applyAlignment="1" applyProtection="1">
      <alignment horizontal="left" vertical="center" shrinkToFit="1"/>
      <protection locked="0"/>
    </xf>
    <xf numFmtId="0" fontId="1" fillId="0" borderId="125" xfId="5" applyBorder="1" applyAlignment="1" applyProtection="1">
      <alignment vertical="center" shrinkToFit="1"/>
      <protection locked="0"/>
    </xf>
    <xf numFmtId="188" fontId="0" fillId="0" borderId="4" xfId="4" applyNumberFormat="1" applyFont="1" applyFill="1" applyBorder="1" applyAlignment="1">
      <alignment horizontal="right" vertical="center"/>
    </xf>
    <xf numFmtId="0" fontId="0" fillId="0" borderId="183" xfId="2" applyFont="1" applyBorder="1">
      <alignment vertical="center"/>
    </xf>
    <xf numFmtId="0" fontId="0" fillId="0" borderId="23" xfId="2" applyFont="1" applyBorder="1">
      <alignment vertical="center"/>
    </xf>
    <xf numFmtId="0" fontId="0" fillId="0" borderId="2" xfId="0" applyBorder="1" applyAlignment="1">
      <alignment vertical="center" wrapText="1"/>
    </xf>
    <xf numFmtId="0" fontId="13" fillId="0" borderId="171" xfId="0" applyFont="1" applyBorder="1" applyAlignment="1">
      <alignment horizontal="left" vertical="center" wrapText="1"/>
    </xf>
    <xf numFmtId="0" fontId="13" fillId="0" borderId="23" xfId="0" applyFont="1" applyBorder="1" applyAlignment="1">
      <alignment vertical="center" wrapText="1"/>
    </xf>
    <xf numFmtId="0" fontId="0" fillId="0" borderId="348" xfId="0" applyBorder="1" applyAlignment="1">
      <alignment vertical="center" wrapText="1"/>
    </xf>
    <xf numFmtId="0" fontId="13" fillId="0" borderId="163" xfId="0" applyFont="1" applyBorder="1" applyAlignment="1">
      <alignment horizontal="left" vertical="center" wrapText="1"/>
    </xf>
    <xf numFmtId="0" fontId="13" fillId="0" borderId="375" xfId="0" applyFont="1" applyBorder="1" applyAlignment="1">
      <alignment horizontal="left" vertical="center" wrapText="1"/>
    </xf>
    <xf numFmtId="3" fontId="0" fillId="0" borderId="369" xfId="0" applyNumberFormat="1" applyBorder="1" applyAlignment="1">
      <alignment horizontal="center" vertical="center" wrapText="1"/>
    </xf>
    <xf numFmtId="0" fontId="13" fillId="0" borderId="369" xfId="0" applyFont="1" applyBorder="1" applyAlignment="1">
      <alignment horizontal="left" vertical="center" wrapText="1"/>
    </xf>
    <xf numFmtId="0" fontId="13" fillId="0" borderId="183" xfId="0" applyFont="1" applyBorder="1" applyAlignment="1">
      <alignment horizontal="left" vertical="center" wrapText="1"/>
    </xf>
    <xf numFmtId="0" fontId="0" fillId="0" borderId="15" xfId="0" applyBorder="1" applyAlignment="1">
      <alignment horizontal="center" vertical="center"/>
    </xf>
    <xf numFmtId="0" fontId="13" fillId="0" borderId="183" xfId="0" applyFont="1" applyBorder="1" applyAlignment="1">
      <alignment vertical="center" wrapText="1"/>
    </xf>
    <xf numFmtId="0" fontId="0" fillId="0" borderId="269" xfId="0" applyBorder="1" applyAlignment="1" applyProtection="1">
      <alignment vertical="center" wrapText="1"/>
      <protection locked="0"/>
    </xf>
    <xf numFmtId="0" fontId="0" fillId="0" borderId="50" xfId="0" applyBorder="1" applyAlignment="1">
      <alignment vertical="center" shrinkToFit="1"/>
    </xf>
    <xf numFmtId="0" fontId="0" fillId="0" borderId="186" xfId="0" applyBorder="1" applyAlignment="1">
      <alignment horizontal="left" vertical="center" shrinkToFit="1"/>
    </xf>
    <xf numFmtId="0" fontId="0" fillId="0" borderId="374" xfId="0" applyBorder="1" applyAlignment="1">
      <alignment horizontal="left" vertical="center" shrinkToFit="1"/>
    </xf>
    <xf numFmtId="0" fontId="0" fillId="0" borderId="22" xfId="0" applyBorder="1" applyAlignment="1" applyProtection="1">
      <alignment vertical="center" wrapText="1"/>
      <protection locked="0"/>
    </xf>
    <xf numFmtId="0" fontId="0" fillId="0" borderId="173" xfId="0" applyBorder="1" applyAlignment="1">
      <alignment vertical="center" wrapText="1"/>
    </xf>
    <xf numFmtId="0" fontId="0" fillId="0" borderId="22" xfId="0" applyBorder="1" applyAlignment="1">
      <alignment vertical="center" wrapText="1"/>
    </xf>
    <xf numFmtId="3" fontId="0" fillId="0" borderId="0" xfId="0" applyNumberFormat="1" applyAlignment="1">
      <alignment horizontal="center" vertical="center" wrapText="1"/>
    </xf>
    <xf numFmtId="0" fontId="13" fillId="0" borderId="2" xfId="0" applyFont="1" applyBorder="1" applyAlignment="1">
      <alignment horizontal="left" vertical="center" wrapText="1"/>
    </xf>
    <xf numFmtId="0" fontId="13" fillId="0" borderId="0" xfId="0" applyFont="1" applyAlignment="1">
      <alignment horizontal="left" vertical="center" wrapText="1"/>
    </xf>
    <xf numFmtId="0" fontId="0" fillId="0" borderId="15" xfId="0" applyBorder="1" applyAlignment="1">
      <alignment horizontal="left" vertical="center" wrapText="1"/>
    </xf>
    <xf numFmtId="0" fontId="0" fillId="0" borderId="15" xfId="0" applyBorder="1" applyAlignment="1">
      <alignment horizontal="center" vertical="center" shrinkToFit="1"/>
    </xf>
    <xf numFmtId="3" fontId="0" fillId="0" borderId="2" xfId="0" applyNumberFormat="1" applyBorder="1" applyAlignment="1">
      <alignment horizontal="center" vertical="center" wrapText="1"/>
    </xf>
    <xf numFmtId="0" fontId="11" fillId="0" borderId="383" xfId="0" applyFont="1" applyBorder="1" applyAlignment="1">
      <alignment horizontal="center" vertical="center"/>
    </xf>
    <xf numFmtId="0" fontId="11" fillId="0" borderId="78" xfId="0" applyFont="1" applyBorder="1">
      <alignment vertical="center"/>
    </xf>
    <xf numFmtId="0" fontId="11" fillId="0" borderId="369" xfId="0" applyFont="1" applyBorder="1">
      <alignment vertical="center"/>
    </xf>
    <xf numFmtId="0" fontId="11" fillId="0" borderId="6" xfId="0" applyFont="1" applyBorder="1">
      <alignment vertical="center"/>
    </xf>
    <xf numFmtId="0" fontId="11" fillId="0" borderId="0" xfId="0" applyFont="1">
      <alignment vertical="center"/>
    </xf>
    <xf numFmtId="0" fontId="11" fillId="0" borderId="384" xfId="0" applyFont="1" applyBorder="1" applyAlignment="1">
      <alignment horizontal="center" vertical="center"/>
    </xf>
    <xf numFmtId="0" fontId="11" fillId="0" borderId="385" xfId="0" applyFont="1" applyBorder="1" applyAlignment="1">
      <alignment horizontal="center" vertical="center"/>
    </xf>
    <xf numFmtId="0" fontId="11" fillId="0" borderId="382" xfId="0" applyFont="1" applyBorder="1" applyAlignment="1">
      <alignment horizontal="center" vertical="center"/>
    </xf>
    <xf numFmtId="200" fontId="11" fillId="0" borderId="15" xfId="0" applyNumberFormat="1" applyFont="1" applyBorder="1" applyAlignment="1">
      <alignment horizontal="center" vertical="center"/>
    </xf>
    <xf numFmtId="0" fontId="11" fillId="0" borderId="77" xfId="0" applyFont="1" applyBorder="1">
      <alignment vertical="center"/>
    </xf>
    <xf numFmtId="0" fontId="11" fillId="0" borderId="15" xfId="0" applyFont="1" applyBorder="1">
      <alignment vertical="center"/>
    </xf>
    <xf numFmtId="0" fontId="11" fillId="0" borderId="2" xfId="0" applyFont="1" applyBorder="1">
      <alignment vertical="center"/>
    </xf>
    <xf numFmtId="0" fontId="50" fillId="0" borderId="0" xfId="0" applyFont="1">
      <alignment vertical="center"/>
    </xf>
    <xf numFmtId="0" fontId="50" fillId="0" borderId="2" xfId="0" applyFont="1" applyBorder="1">
      <alignment vertical="center"/>
    </xf>
    <xf numFmtId="0" fontId="0" fillId="0" borderId="171" xfId="0" applyBorder="1" applyAlignment="1">
      <alignment horizontal="left" vertical="center" wrapText="1"/>
    </xf>
    <xf numFmtId="0" fontId="13" fillId="0" borderId="271" xfId="0" applyFont="1" applyBorder="1" applyAlignment="1">
      <alignment vertical="center" wrapText="1"/>
    </xf>
    <xf numFmtId="0" fontId="0" fillId="0" borderId="4" xfId="0" applyBorder="1" applyAlignment="1">
      <alignment vertical="center" shrinkToFit="1"/>
    </xf>
    <xf numFmtId="0" fontId="0" fillId="0" borderId="0" xfId="0" applyAlignment="1">
      <alignment vertical="center" shrinkToFit="1"/>
    </xf>
    <xf numFmtId="0" fontId="0" fillId="0" borderId="58" xfId="0" applyBorder="1">
      <alignment vertical="center"/>
    </xf>
    <xf numFmtId="0" fontId="0" fillId="0" borderId="78" xfId="0" applyBorder="1">
      <alignment vertical="center"/>
    </xf>
    <xf numFmtId="0" fontId="0" fillId="0" borderId="369" xfId="0" applyBorder="1">
      <alignment vertical="center"/>
    </xf>
    <xf numFmtId="0" fontId="0" fillId="0" borderId="387" xfId="0" applyBorder="1">
      <alignment vertical="center"/>
    </xf>
    <xf numFmtId="0" fontId="0" fillId="0" borderId="77" xfId="0" applyBorder="1" applyAlignment="1">
      <alignment horizontal="center" vertical="center"/>
    </xf>
    <xf numFmtId="0" fontId="0" fillId="0" borderId="279" xfId="0" applyBorder="1" applyAlignment="1">
      <alignment horizontal="left" vertical="center" wrapText="1"/>
    </xf>
    <xf numFmtId="0" fontId="13" fillId="0" borderId="271" xfId="0" applyFont="1" applyBorder="1" applyAlignment="1">
      <alignment horizontal="left" vertical="center" wrapText="1"/>
    </xf>
    <xf numFmtId="0" fontId="13" fillId="0" borderId="269" xfId="0" applyFont="1" applyBorder="1" applyAlignment="1">
      <alignment horizontal="left" vertical="center" wrapText="1"/>
    </xf>
    <xf numFmtId="0" fontId="0" fillId="0" borderId="188" xfId="0" applyBorder="1" applyAlignment="1" applyProtection="1">
      <alignment vertical="center" wrapText="1"/>
      <protection locked="0"/>
    </xf>
    <xf numFmtId="0" fontId="0" fillId="0" borderId="183" xfId="0" applyBorder="1" applyAlignment="1" applyProtection="1">
      <alignment vertical="center" wrapText="1"/>
      <protection locked="0"/>
    </xf>
    <xf numFmtId="0" fontId="5" fillId="0" borderId="274" xfId="0" applyFont="1" applyBorder="1" applyAlignment="1">
      <alignment horizontal="center" vertical="center"/>
    </xf>
    <xf numFmtId="0" fontId="6" fillId="0" borderId="5" xfId="0" applyFont="1" applyBorder="1" applyAlignment="1" applyProtection="1">
      <alignment vertical="center" wrapText="1"/>
      <protection locked="0"/>
    </xf>
    <xf numFmtId="0" fontId="0" fillId="0" borderId="278" xfId="0" applyBorder="1" applyAlignment="1" applyProtection="1">
      <alignment horizontal="center" vertical="center" wrapText="1"/>
      <protection locked="0"/>
    </xf>
    <xf numFmtId="0" fontId="5" fillId="0" borderId="20" xfId="0" applyFont="1" applyBorder="1" applyAlignment="1">
      <alignment horizontal="center" vertical="center"/>
    </xf>
    <xf numFmtId="0" fontId="11" fillId="0" borderId="51" xfId="0" applyFont="1" applyBorder="1">
      <alignment vertical="center"/>
    </xf>
    <xf numFmtId="0" fontId="11" fillId="0" borderId="365" xfId="0" applyFont="1" applyBorder="1" applyAlignment="1">
      <alignment horizontal="center" vertical="center"/>
    </xf>
    <xf numFmtId="0" fontId="11" fillId="0" borderId="272" xfId="0" applyFont="1" applyBorder="1" applyAlignment="1">
      <alignment horizontal="center" vertical="center"/>
    </xf>
    <xf numFmtId="0" fontId="11" fillId="0" borderId="277" xfId="0" applyFont="1" applyBorder="1" applyAlignment="1">
      <alignment horizontal="center" vertical="center"/>
    </xf>
    <xf numFmtId="0" fontId="11" fillId="0" borderId="79" xfId="0" applyFont="1" applyBorder="1" applyAlignment="1">
      <alignment horizontal="center" vertical="center"/>
    </xf>
    <xf numFmtId="0" fontId="11" fillId="0" borderId="80" xfId="0" applyFont="1" applyBorder="1" applyAlignment="1">
      <alignment horizontal="center" vertical="center"/>
    </xf>
    <xf numFmtId="0" fontId="0" fillId="0" borderId="0" xfId="0" applyAlignment="1">
      <alignment horizontal="left" vertical="center"/>
    </xf>
    <xf numFmtId="0" fontId="4" fillId="0" borderId="77" xfId="0" applyFont="1" applyBorder="1" applyAlignment="1">
      <alignment horizontal="center" vertical="center"/>
    </xf>
    <xf numFmtId="0" fontId="0" fillId="0" borderId="146" xfId="0" applyBorder="1" applyAlignment="1" applyProtection="1">
      <alignment vertical="center" shrinkToFit="1"/>
      <protection locked="0"/>
    </xf>
    <xf numFmtId="194" fontId="1" fillId="0" borderId="127" xfId="0" applyNumberFormat="1" applyFont="1" applyBorder="1" applyAlignment="1" applyProtection="1">
      <alignment horizontal="center" vertical="center" shrinkToFit="1"/>
      <protection locked="0"/>
    </xf>
    <xf numFmtId="194" fontId="1" fillId="0" borderId="44" xfId="0" applyNumberFormat="1" applyFont="1" applyBorder="1" applyAlignment="1" applyProtection="1">
      <alignment horizontal="center" vertical="center" shrinkToFit="1"/>
      <protection locked="0"/>
    </xf>
    <xf numFmtId="0" fontId="8" fillId="0" borderId="34" xfId="2" applyFont="1" applyBorder="1" applyAlignment="1">
      <alignment horizontal="center" vertical="center" shrinkToFit="1"/>
    </xf>
    <xf numFmtId="181" fontId="8" fillId="5" borderId="31" xfId="2" applyNumberFormat="1" applyFont="1" applyFill="1" applyBorder="1" applyAlignment="1">
      <alignment vertical="center" shrinkToFit="1"/>
    </xf>
    <xf numFmtId="181" fontId="8" fillId="0" borderId="106" xfId="2" applyNumberFormat="1" applyFont="1" applyBorder="1" applyAlignment="1">
      <alignment vertical="center" shrinkToFit="1"/>
    </xf>
    <xf numFmtId="0" fontId="8" fillId="0" borderId="20" xfId="2" applyFont="1" applyBorder="1" applyAlignment="1">
      <alignment horizontal="center" vertical="center" shrinkToFit="1"/>
    </xf>
    <xf numFmtId="0" fontId="8" fillId="0" borderId="0" xfId="2" applyFont="1" applyAlignment="1">
      <alignment horizontal="center" vertical="center" shrinkToFit="1"/>
    </xf>
    <xf numFmtId="181" fontId="8" fillId="0" borderId="31" xfId="2" applyNumberFormat="1" applyFont="1" applyBorder="1" applyAlignment="1">
      <alignment vertical="center" shrinkToFit="1"/>
    </xf>
    <xf numFmtId="181" fontId="8" fillId="0" borderId="0" xfId="2" applyNumberFormat="1" applyFont="1" applyAlignment="1">
      <alignment vertical="center" shrinkToFit="1"/>
    </xf>
    <xf numFmtId="182" fontId="8" fillId="0" borderId="0" xfId="2" applyNumberFormat="1" applyFont="1" applyAlignment="1">
      <alignment horizontal="center" vertical="center" shrinkToFit="1"/>
    </xf>
    <xf numFmtId="0" fontId="8" fillId="5" borderId="61" xfId="2" applyFont="1" applyFill="1" applyBorder="1" applyAlignment="1" applyProtection="1">
      <alignment horizontal="center" vertical="center" shrinkToFit="1"/>
      <protection locked="0"/>
    </xf>
    <xf numFmtId="0" fontId="8" fillId="0" borderId="61" xfId="2" applyFont="1" applyBorder="1" applyAlignment="1" applyProtection="1">
      <alignment horizontal="center" vertical="center" shrinkToFit="1"/>
      <protection locked="0"/>
    </xf>
    <xf numFmtId="0" fontId="8" fillId="5" borderId="46" xfId="2" applyFont="1" applyFill="1" applyBorder="1" applyAlignment="1" applyProtection="1">
      <alignment horizontal="center" vertical="center" shrinkToFit="1"/>
      <protection locked="0"/>
    </xf>
    <xf numFmtId="0" fontId="8" fillId="0" borderId="46" xfId="2" applyFont="1" applyBorder="1" applyAlignment="1" applyProtection="1">
      <alignment horizontal="center" vertical="center" shrinkToFit="1"/>
      <protection locked="0"/>
    </xf>
    <xf numFmtId="0" fontId="8" fillId="0" borderId="124" xfId="2" applyFont="1" applyBorder="1" applyAlignment="1" applyProtection="1">
      <alignment horizontal="center" vertical="center" shrinkToFit="1"/>
      <protection locked="0"/>
    </xf>
    <xf numFmtId="0" fontId="8" fillId="5" borderId="124" xfId="2" applyFont="1" applyFill="1" applyBorder="1" applyAlignment="1" applyProtection="1">
      <alignment horizontal="center" vertical="center" shrinkToFit="1"/>
      <protection locked="0"/>
    </xf>
    <xf numFmtId="0" fontId="8" fillId="0" borderId="117" xfId="2" applyFont="1" applyBorder="1" applyAlignment="1" applyProtection="1">
      <alignment horizontal="center" vertical="center" shrinkToFit="1"/>
      <protection locked="0"/>
    </xf>
    <xf numFmtId="0" fontId="8" fillId="0" borderId="125" xfId="2" applyFont="1" applyBorder="1" applyAlignment="1" applyProtection="1">
      <alignment horizontal="center" vertical="center" shrinkToFit="1"/>
      <protection locked="0"/>
    </xf>
    <xf numFmtId="0" fontId="0" fillId="0" borderId="389" xfId="0" applyBorder="1">
      <alignment vertical="center"/>
    </xf>
    <xf numFmtId="0" fontId="5" fillId="0" borderId="5" xfId="0" applyFont="1" applyBorder="1" applyAlignment="1">
      <alignment vertical="center" wrapText="1"/>
    </xf>
    <xf numFmtId="0" fontId="0" fillId="0" borderId="392" xfId="0" applyBorder="1" applyAlignment="1">
      <alignment horizontal="center" vertical="center"/>
    </xf>
    <xf numFmtId="0" fontId="0" fillId="0" borderId="375" xfId="0" applyBorder="1" applyAlignment="1">
      <alignment vertical="center" wrapText="1"/>
    </xf>
    <xf numFmtId="0" fontId="0" fillId="0" borderId="394" xfId="0" applyBorder="1" applyAlignment="1">
      <alignment horizontal="center" vertical="center"/>
    </xf>
    <xf numFmtId="0" fontId="0" fillId="0" borderId="219" xfId="0" applyBorder="1" applyAlignment="1">
      <alignment vertical="center" textRotation="255" wrapText="1"/>
    </xf>
    <xf numFmtId="0" fontId="0" fillId="0" borderId="369" xfId="0" applyBorder="1" applyAlignment="1">
      <alignment vertical="center" textRotation="255" wrapText="1"/>
    </xf>
    <xf numFmtId="0" fontId="0" fillId="0" borderId="398" xfId="0" applyBorder="1" applyAlignment="1">
      <alignment horizontal="center" vertical="center"/>
    </xf>
    <xf numFmtId="0" fontId="0" fillId="0" borderId="18" xfId="0" applyBorder="1" applyAlignment="1">
      <alignment vertical="center" wrapText="1"/>
    </xf>
    <xf numFmtId="0" fontId="0" fillId="0" borderId="72" xfId="0" applyBorder="1">
      <alignment vertical="center"/>
    </xf>
    <xf numFmtId="0" fontId="0" fillId="0" borderId="400" xfId="0" applyBorder="1" applyAlignment="1">
      <alignment horizontal="center" vertical="center"/>
    </xf>
    <xf numFmtId="0" fontId="0" fillId="0" borderId="319" xfId="0" quotePrefix="1" applyBorder="1">
      <alignment vertical="center"/>
    </xf>
    <xf numFmtId="0" fontId="0" fillId="0" borderId="401" xfId="0" applyBorder="1">
      <alignment vertical="center"/>
    </xf>
    <xf numFmtId="0" fontId="0" fillId="0" borderId="317" xfId="0" quotePrefix="1" applyBorder="1">
      <alignment vertical="center"/>
    </xf>
    <xf numFmtId="0" fontId="52" fillId="0" borderId="0" xfId="0" applyFont="1">
      <alignment vertical="center"/>
    </xf>
    <xf numFmtId="0" fontId="52" fillId="0" borderId="320" xfId="0" applyFont="1" applyBorder="1">
      <alignment vertical="center"/>
    </xf>
    <xf numFmtId="0" fontId="5" fillId="0" borderId="2" xfId="0" applyFont="1" applyBorder="1" applyAlignment="1">
      <alignment horizontal="center" vertical="center"/>
    </xf>
    <xf numFmtId="0" fontId="0" fillId="0" borderId="272" xfId="0" applyBorder="1">
      <alignment vertical="center"/>
    </xf>
    <xf numFmtId="0" fontId="0" fillId="0" borderId="181" xfId="0" applyBorder="1">
      <alignment vertical="center"/>
    </xf>
    <xf numFmtId="0" fontId="0" fillId="0" borderId="277" xfId="0" applyBorder="1">
      <alignment vertical="center"/>
    </xf>
    <xf numFmtId="0" fontId="53" fillId="0" borderId="0" xfId="0" applyFont="1">
      <alignment vertical="center"/>
    </xf>
    <xf numFmtId="0" fontId="1" fillId="0" borderId="76" xfId="0" applyFont="1" applyBorder="1" applyAlignment="1">
      <alignment horizontal="center" vertical="center" shrinkToFit="1"/>
    </xf>
    <xf numFmtId="0" fontId="5" fillId="0" borderId="0" xfId="2" applyFont="1" applyAlignment="1">
      <alignment horizontal="left" vertical="center"/>
    </xf>
    <xf numFmtId="0" fontId="1" fillId="13" borderId="144" xfId="2" applyFill="1" applyBorder="1" applyAlignment="1">
      <alignment horizontal="center" vertical="center" shrinkToFit="1"/>
    </xf>
    <xf numFmtId="0" fontId="1" fillId="13" borderId="300" xfId="2" applyFill="1" applyBorder="1" applyAlignment="1">
      <alignment horizontal="center" vertical="center" shrinkToFit="1"/>
    </xf>
    <xf numFmtId="0" fontId="6" fillId="0" borderId="0" xfId="1" applyFont="1" applyAlignment="1">
      <alignment horizontal="right" vertical="center"/>
    </xf>
    <xf numFmtId="0" fontId="6" fillId="0" borderId="0" xfId="2" applyFont="1" applyAlignment="1">
      <alignment horizontal="left" vertical="center" shrinkToFit="1"/>
    </xf>
    <xf numFmtId="183" fontId="8" fillId="0" borderId="406" xfId="2" applyNumberFormat="1" applyFont="1" applyBorder="1" applyAlignment="1">
      <alignment horizontal="center" vertical="center"/>
    </xf>
    <xf numFmtId="183" fontId="8" fillId="0" borderId="404" xfId="2" applyNumberFormat="1" applyFont="1" applyBorder="1" applyAlignment="1">
      <alignment horizontal="center" vertical="center"/>
    </xf>
    <xf numFmtId="0" fontId="8" fillId="0" borderId="407" xfId="2" applyFont="1" applyBorder="1" applyAlignment="1">
      <alignment horizontal="center" vertical="center"/>
    </xf>
    <xf numFmtId="0" fontId="8" fillId="0" borderId="408" xfId="2" applyFont="1" applyBorder="1" applyAlignment="1">
      <alignment horizontal="center" vertical="center"/>
    </xf>
    <xf numFmtId="181" fontId="8" fillId="0" borderId="409" xfId="2" applyNumberFormat="1" applyFont="1" applyBorder="1" applyAlignment="1">
      <alignment vertical="center" shrinkToFit="1"/>
    </xf>
    <xf numFmtId="181" fontId="8" fillId="0" borderId="411" xfId="2" applyNumberFormat="1" applyFont="1" applyBorder="1" applyAlignment="1">
      <alignment vertical="center" shrinkToFit="1"/>
    </xf>
    <xf numFmtId="181" fontId="8" fillId="5" borderId="411" xfId="2" applyNumberFormat="1" applyFont="1" applyFill="1" applyBorder="1" applyAlignment="1">
      <alignment vertical="center" shrinkToFit="1"/>
    </xf>
    <xf numFmtId="181" fontId="8" fillId="0" borderId="412" xfId="2" applyNumberFormat="1" applyFont="1" applyBorder="1" applyAlignment="1">
      <alignment vertical="center" shrinkToFit="1"/>
    </xf>
    <xf numFmtId="182" fontId="8" fillId="0" borderId="410" xfId="2" applyNumberFormat="1" applyFont="1" applyBorder="1" applyAlignment="1">
      <alignment horizontal="center" vertical="center" shrinkToFit="1"/>
    </xf>
    <xf numFmtId="182" fontId="8" fillId="0" borderId="61" xfId="2" applyNumberFormat="1" applyFont="1" applyBorder="1" applyAlignment="1">
      <alignment horizontal="center" vertical="center" shrinkToFit="1"/>
    </xf>
    <xf numFmtId="182" fontId="8" fillId="5" borderId="61" xfId="2" applyNumberFormat="1" applyFont="1" applyFill="1" applyBorder="1" applyAlignment="1">
      <alignment horizontal="center" vertical="center" shrinkToFit="1"/>
    </xf>
    <xf numFmtId="181" fontId="8" fillId="0" borderId="413" xfId="2" applyNumberFormat="1" applyFont="1" applyBorder="1" applyAlignment="1">
      <alignment vertical="center" shrinkToFit="1"/>
    </xf>
    <xf numFmtId="0" fontId="8" fillId="5" borderId="139" xfId="2" applyFont="1" applyFill="1" applyBorder="1" applyAlignment="1" applyProtection="1">
      <alignment vertical="center" wrapText="1" shrinkToFit="1"/>
      <protection locked="0"/>
    </xf>
    <xf numFmtId="0" fontId="8" fillId="0" borderId="118" xfId="2" applyFont="1" applyBorder="1" applyAlignment="1" applyProtection="1">
      <alignment vertical="center" wrapText="1" shrinkToFit="1"/>
      <protection locked="0"/>
    </xf>
    <xf numFmtId="0" fontId="8" fillId="0" borderId="139" xfId="2" applyFont="1" applyBorder="1" applyAlignment="1" applyProtection="1">
      <alignment vertical="center" wrapText="1" shrinkToFit="1"/>
      <protection locked="0"/>
    </xf>
    <xf numFmtId="0" fontId="8" fillId="5" borderId="118" xfId="2" applyFont="1" applyFill="1" applyBorder="1" applyAlignment="1" applyProtection="1">
      <alignment vertical="center" wrapText="1" shrinkToFit="1"/>
      <protection locked="0"/>
    </xf>
    <xf numFmtId="0" fontId="8" fillId="0" borderId="214" xfId="2" applyFont="1" applyBorder="1" applyAlignment="1" applyProtection="1">
      <alignment vertical="center" wrapText="1" shrinkToFit="1"/>
      <protection locked="0"/>
    </xf>
    <xf numFmtId="0" fontId="8" fillId="0" borderId="152" xfId="2" applyFont="1" applyBorder="1" applyAlignment="1" applyProtection="1">
      <alignment horizontal="center" vertical="center" shrinkToFit="1"/>
      <protection locked="0"/>
    </xf>
    <xf numFmtId="181" fontId="8" fillId="5" borderId="413" xfId="2" applyNumberFormat="1" applyFont="1" applyFill="1" applyBorder="1" applyAlignment="1">
      <alignment vertical="center" shrinkToFit="1"/>
    </xf>
    <xf numFmtId="0" fontId="8" fillId="0" borderId="119" xfId="2" applyFont="1" applyBorder="1" applyAlignment="1" applyProtection="1">
      <alignment vertical="center" wrapText="1" shrinkToFit="1"/>
      <protection locked="0"/>
    </xf>
    <xf numFmtId="0" fontId="8" fillId="0" borderId="146" xfId="2" applyFont="1" applyBorder="1" applyAlignment="1" applyProtection="1">
      <alignment horizontal="center" vertical="center" shrinkToFit="1"/>
      <protection locked="0"/>
    </xf>
    <xf numFmtId="0" fontId="8" fillId="0" borderId="142" xfId="2" applyFont="1" applyBorder="1" applyAlignment="1" applyProtection="1">
      <alignment horizontal="center" vertical="center" shrinkToFit="1"/>
      <protection locked="0"/>
    </xf>
    <xf numFmtId="182" fontId="8" fillId="0" borderId="282" xfId="2" applyNumberFormat="1" applyFont="1" applyBorder="1" applyAlignment="1">
      <alignment horizontal="center" vertical="center" shrinkToFit="1"/>
    </xf>
    <xf numFmtId="181" fontId="8" fillId="0" borderId="414" xfId="2" applyNumberFormat="1" applyFont="1" applyBorder="1" applyAlignment="1">
      <alignment vertical="center" shrinkToFit="1"/>
    </xf>
    <xf numFmtId="182" fontId="8" fillId="5" borderId="410" xfId="2" applyNumberFormat="1" applyFont="1" applyFill="1" applyBorder="1" applyAlignment="1">
      <alignment horizontal="center" vertical="center" shrinkToFit="1"/>
    </xf>
    <xf numFmtId="0" fontId="8" fillId="0" borderId="140" xfId="2" applyFont="1" applyBorder="1" applyAlignment="1" applyProtection="1">
      <alignment vertical="center" wrapText="1" shrinkToFit="1"/>
      <protection locked="0"/>
    </xf>
    <xf numFmtId="0" fontId="8" fillId="0" borderId="145" xfId="2" applyFont="1" applyBorder="1" applyAlignment="1" applyProtection="1">
      <alignment horizontal="center" vertical="center" shrinkToFit="1"/>
      <protection locked="0"/>
    </xf>
    <xf numFmtId="0" fontId="8" fillId="0" borderId="149" xfId="2" applyFont="1" applyBorder="1" applyAlignment="1" applyProtection="1">
      <alignment horizontal="center" vertical="center" shrinkToFit="1"/>
      <protection locked="0"/>
    </xf>
    <xf numFmtId="183" fontId="8" fillId="0" borderId="419" xfId="2" applyNumberFormat="1" applyFont="1" applyBorder="1" applyAlignment="1">
      <alignment horizontal="center" vertical="center"/>
    </xf>
    <xf numFmtId="0" fontId="8" fillId="0" borderId="419" xfId="2" applyFont="1" applyBorder="1" applyAlignment="1">
      <alignment horizontal="center" vertical="center"/>
    </xf>
    <xf numFmtId="0" fontId="8" fillId="0" borderId="420" xfId="2" applyFont="1" applyBorder="1" applyAlignment="1">
      <alignment horizontal="center" vertical="center"/>
    </xf>
    <xf numFmtId="181" fontId="8" fillId="0" borderId="421" xfId="2" applyNumberFormat="1" applyFont="1" applyBorder="1" applyAlignment="1">
      <alignment vertical="center" shrinkToFit="1"/>
    </xf>
    <xf numFmtId="181" fontId="8" fillId="0" borderId="423" xfId="2" applyNumberFormat="1" applyFont="1" applyBorder="1" applyAlignment="1">
      <alignment vertical="center" shrinkToFit="1"/>
    </xf>
    <xf numFmtId="182" fontId="8" fillId="0" borderId="422" xfId="2" applyNumberFormat="1" applyFont="1" applyBorder="1" applyAlignment="1">
      <alignment horizontal="center" vertical="center" shrinkToFit="1"/>
    </xf>
    <xf numFmtId="181" fontId="8" fillId="5" borderId="423" xfId="2" applyNumberFormat="1" applyFont="1" applyFill="1" applyBorder="1" applyAlignment="1">
      <alignment vertical="center" shrinkToFit="1"/>
    </xf>
    <xf numFmtId="182" fontId="8" fillId="5" borderId="422" xfId="2" applyNumberFormat="1" applyFont="1" applyFill="1" applyBorder="1" applyAlignment="1">
      <alignment horizontal="center" vertical="center" shrinkToFit="1"/>
    </xf>
    <xf numFmtId="0" fontId="8" fillId="5" borderId="139" xfId="2" applyFont="1" applyFill="1" applyBorder="1" applyAlignment="1" applyProtection="1">
      <alignment horizontal="left" vertical="center" shrinkToFit="1"/>
      <protection locked="0"/>
    </xf>
    <xf numFmtId="0" fontId="8" fillId="0" borderId="118" xfId="2" applyFont="1" applyBorder="1" applyAlignment="1" applyProtection="1">
      <alignment horizontal="left" vertical="center" shrinkToFit="1"/>
      <protection locked="0"/>
    </xf>
    <xf numFmtId="0" fontId="8" fillId="0" borderId="139" xfId="2" applyFont="1" applyBorder="1" applyAlignment="1" applyProtection="1">
      <alignment horizontal="left" vertical="center" shrinkToFit="1"/>
      <protection locked="0"/>
    </xf>
    <xf numFmtId="0" fontId="8" fillId="5" borderId="118" xfId="2" applyFont="1" applyFill="1" applyBorder="1" applyAlignment="1" applyProtection="1">
      <alignment horizontal="left" vertical="center" shrinkToFit="1"/>
      <protection locked="0"/>
    </xf>
    <xf numFmtId="0" fontId="8" fillId="0" borderId="214" xfId="2" applyFont="1" applyBorder="1" applyAlignment="1" applyProtection="1">
      <alignment horizontal="left" vertical="center" shrinkToFit="1"/>
      <protection locked="0"/>
    </xf>
    <xf numFmtId="0" fontId="8" fillId="0" borderId="119" xfId="2" applyFont="1" applyBorder="1" applyAlignment="1" applyProtection="1">
      <alignment horizontal="left" vertical="center" wrapText="1" shrinkToFit="1"/>
      <protection locked="0"/>
    </xf>
    <xf numFmtId="0" fontId="8" fillId="0" borderId="139" xfId="2" applyFont="1" applyBorder="1" applyAlignment="1" applyProtection="1">
      <alignment horizontal="left" vertical="center" wrapText="1" shrinkToFit="1"/>
      <protection locked="0"/>
    </xf>
    <xf numFmtId="0" fontId="8" fillId="0" borderId="118" xfId="2" applyFont="1" applyBorder="1" applyAlignment="1" applyProtection="1">
      <alignment horizontal="left" vertical="center" wrapText="1" shrinkToFit="1"/>
      <protection locked="0"/>
    </xf>
    <xf numFmtId="0" fontId="8" fillId="5" borderId="139" xfId="2" applyFont="1" applyFill="1" applyBorder="1" applyAlignment="1" applyProtection="1">
      <alignment horizontal="left" vertical="center" wrapText="1" shrinkToFit="1"/>
      <protection locked="0"/>
    </xf>
    <xf numFmtId="0" fontId="8" fillId="0" borderId="140" xfId="2" applyFont="1" applyBorder="1" applyAlignment="1" applyProtection="1">
      <alignment horizontal="left" vertical="center" wrapText="1" shrinkToFit="1"/>
      <protection locked="0"/>
    </xf>
    <xf numFmtId="0" fontId="8" fillId="0" borderId="214" xfId="2" applyFont="1" applyBorder="1" applyAlignment="1" applyProtection="1">
      <alignment horizontal="left" vertical="center" wrapText="1" shrinkToFit="1"/>
      <protection locked="0"/>
    </xf>
    <xf numFmtId="0" fontId="8" fillId="5" borderId="118" xfId="2" applyFont="1" applyFill="1" applyBorder="1" applyAlignment="1" applyProtection="1">
      <alignment horizontal="left" vertical="center" wrapText="1" shrinkToFit="1"/>
      <protection locked="0"/>
    </xf>
    <xf numFmtId="0" fontId="5" fillId="0" borderId="0" xfId="3" applyFont="1">
      <alignment vertical="center"/>
    </xf>
    <xf numFmtId="0" fontId="1" fillId="0" borderId="0" xfId="3">
      <alignment vertical="center"/>
    </xf>
    <xf numFmtId="0" fontId="8" fillId="0" borderId="0" xfId="3" applyFont="1">
      <alignment vertical="center"/>
    </xf>
    <xf numFmtId="14" fontId="8" fillId="0" borderId="0" xfId="3" applyNumberFormat="1" applyFont="1">
      <alignment vertical="center"/>
    </xf>
    <xf numFmtId="0" fontId="8" fillId="0" borderId="0" xfId="0" applyFont="1">
      <alignment vertical="center"/>
    </xf>
    <xf numFmtId="14" fontId="8" fillId="0" borderId="0" xfId="0" applyNumberFormat="1" applyFont="1">
      <alignment vertical="center"/>
    </xf>
    <xf numFmtId="183" fontId="1" fillId="0" borderId="0" xfId="2" applyNumberFormat="1" applyAlignment="1">
      <alignment vertical="center" shrinkToFit="1"/>
    </xf>
    <xf numFmtId="190" fontId="1" fillId="0" borderId="0" xfId="2" applyNumberFormat="1" applyAlignment="1">
      <alignment vertical="center" shrinkToFit="1"/>
    </xf>
    <xf numFmtId="56" fontId="1" fillId="0" borderId="257" xfId="2" applyNumberFormat="1" applyBorder="1" applyAlignment="1" applyProtection="1">
      <alignment horizontal="center" vertical="center" shrinkToFit="1"/>
      <protection locked="0"/>
    </xf>
    <xf numFmtId="56" fontId="1" fillId="0" borderId="259" xfId="2" applyNumberFormat="1" applyBorder="1" applyAlignment="1" applyProtection="1">
      <alignment horizontal="center" vertical="center" shrinkToFit="1"/>
      <protection locked="0"/>
    </xf>
    <xf numFmtId="56" fontId="1" fillId="0" borderId="258" xfId="2" applyNumberFormat="1" applyBorder="1" applyAlignment="1" applyProtection="1">
      <alignment horizontal="center" vertical="center" shrinkToFit="1"/>
      <protection locked="0"/>
    </xf>
    <xf numFmtId="0" fontId="8" fillId="0" borderId="119" xfId="2" applyFont="1" applyBorder="1" applyAlignment="1" applyProtection="1">
      <alignment horizontal="left" vertical="center" shrinkToFit="1"/>
      <protection locked="0"/>
    </xf>
    <xf numFmtId="181" fontId="8" fillId="0" borderId="214" xfId="2" applyNumberFormat="1" applyFont="1" applyBorder="1" applyAlignment="1" applyProtection="1">
      <alignment horizontal="left" vertical="center" wrapText="1" shrinkToFit="1"/>
      <protection locked="0"/>
    </xf>
    <xf numFmtId="181" fontId="8" fillId="0" borderId="118" xfId="2" applyNumberFormat="1" applyFont="1" applyBorder="1" applyAlignment="1" applyProtection="1">
      <alignment horizontal="left" vertical="center" wrapText="1" shrinkToFit="1"/>
      <protection locked="0"/>
    </xf>
    <xf numFmtId="181" fontId="8" fillId="0" borderId="46" xfId="2" applyNumberFormat="1" applyFont="1" applyBorder="1" applyAlignment="1" applyProtection="1">
      <alignment horizontal="center" vertical="center" shrinkToFit="1"/>
      <protection locked="0"/>
    </xf>
    <xf numFmtId="181" fontId="8" fillId="0" borderId="124" xfId="2" applyNumberFormat="1" applyFont="1" applyBorder="1" applyAlignment="1" applyProtection="1">
      <alignment horizontal="center" vertical="center" shrinkToFit="1"/>
      <protection locked="0"/>
    </xf>
    <xf numFmtId="181" fontId="8" fillId="0" borderId="117" xfId="2" applyNumberFormat="1" applyFont="1" applyBorder="1" applyAlignment="1" applyProtection="1">
      <alignment horizontal="center" vertical="center" shrinkToFit="1"/>
      <protection locked="0"/>
    </xf>
    <xf numFmtId="181" fontId="8" fillId="0" borderId="125" xfId="2" applyNumberFormat="1" applyFont="1" applyBorder="1" applyAlignment="1" applyProtection="1">
      <alignment horizontal="center" vertical="center" shrinkToFit="1"/>
      <protection locked="0"/>
    </xf>
    <xf numFmtId="56" fontId="0" fillId="0" borderId="259" xfId="2" applyNumberFormat="1" applyFont="1" applyBorder="1" applyAlignment="1" applyProtection="1">
      <alignment horizontal="center" vertical="center" shrinkToFit="1"/>
      <protection locked="0"/>
    </xf>
    <xf numFmtId="56" fontId="0" fillId="0" borderId="258" xfId="2" applyNumberFormat="1" applyFont="1" applyBorder="1" applyAlignment="1" applyProtection="1">
      <alignment horizontal="center" vertical="center" shrinkToFit="1"/>
      <protection locked="0"/>
    </xf>
    <xf numFmtId="181" fontId="8" fillId="0" borderId="118" xfId="2" applyNumberFormat="1" applyFont="1" applyBorder="1" applyAlignment="1" applyProtection="1">
      <alignment vertical="center" wrapText="1" shrinkToFit="1"/>
      <protection locked="0"/>
    </xf>
    <xf numFmtId="181" fontId="8" fillId="0" borderId="61" xfId="2" applyNumberFormat="1" applyFont="1" applyBorder="1" applyAlignment="1" applyProtection="1">
      <alignment horizontal="center" vertical="center" shrinkToFit="1"/>
      <protection locked="0"/>
    </xf>
    <xf numFmtId="181" fontId="8" fillId="0" borderId="214" xfId="2" applyNumberFormat="1" applyFont="1" applyBorder="1" applyAlignment="1" applyProtection="1">
      <alignment vertical="center" wrapText="1" shrinkToFit="1"/>
      <protection locked="0"/>
    </xf>
    <xf numFmtId="181" fontId="8" fillId="0" borderId="415" xfId="2" applyNumberFormat="1" applyFont="1" applyBorder="1" applyAlignment="1" applyProtection="1">
      <alignment horizontal="center" vertical="center" shrinkToFit="1"/>
      <protection locked="0"/>
    </xf>
    <xf numFmtId="201" fontId="0" fillId="0" borderId="20" xfId="0" applyNumberFormat="1" applyBorder="1">
      <alignment vertical="center"/>
    </xf>
    <xf numFmtId="201" fontId="0" fillId="0" borderId="396" xfId="2" applyNumberFormat="1" applyFont="1" applyBorder="1">
      <alignment vertical="center"/>
    </xf>
    <xf numFmtId="0" fontId="0" fillId="0" borderId="6" xfId="0" applyBorder="1">
      <alignment vertical="center"/>
    </xf>
    <xf numFmtId="0" fontId="0" fillId="0" borderId="71" xfId="0" applyBorder="1">
      <alignment vertical="center"/>
    </xf>
    <xf numFmtId="14" fontId="0" fillId="0" borderId="34" xfId="0" applyNumberFormat="1" applyBorder="1">
      <alignment vertical="center"/>
    </xf>
    <xf numFmtId="14" fontId="0" fillId="0" borderId="6" xfId="0" applyNumberFormat="1" applyBorder="1">
      <alignment vertical="center"/>
    </xf>
    <xf numFmtId="0" fontId="8" fillId="0" borderId="429" xfId="2" applyFont="1" applyBorder="1" applyAlignment="1">
      <alignment horizontal="center" vertical="center" shrinkToFit="1"/>
    </xf>
    <xf numFmtId="0" fontId="8" fillId="0" borderId="428" xfId="2" applyFont="1" applyBorder="1" applyAlignment="1">
      <alignment horizontal="center" vertical="center" shrinkToFit="1"/>
    </xf>
    <xf numFmtId="0" fontId="1" fillId="0" borderId="0" xfId="2" applyAlignment="1">
      <alignment horizontal="center" vertical="center"/>
    </xf>
    <xf numFmtId="0" fontId="1" fillId="0" borderId="0" xfId="2" applyAlignment="1">
      <alignment horizontal="center" vertical="center" shrinkToFit="1"/>
    </xf>
    <xf numFmtId="0" fontId="1" fillId="0" borderId="396" xfId="2" applyBorder="1" applyAlignment="1">
      <alignment horizontal="right" vertical="center"/>
    </xf>
    <xf numFmtId="0" fontId="1" fillId="0" borderId="396" xfId="2" applyBorder="1">
      <alignment vertical="center"/>
    </xf>
    <xf numFmtId="0" fontId="1" fillId="0" borderId="402" xfId="2" applyBorder="1" applyAlignment="1">
      <alignment vertical="center" shrinkToFit="1"/>
    </xf>
    <xf numFmtId="0" fontId="1" fillId="0" borderId="32" xfId="2" applyBorder="1" applyAlignment="1">
      <alignment vertical="center" shrinkToFit="1"/>
    </xf>
    <xf numFmtId="0" fontId="14" fillId="0" borderId="4" xfId="2" applyFont="1" applyBorder="1">
      <alignment vertical="center"/>
    </xf>
    <xf numFmtId="0" fontId="1" fillId="0" borderId="2" xfId="2" applyBorder="1">
      <alignment vertical="center"/>
    </xf>
    <xf numFmtId="0" fontId="1" fillId="0" borderId="163" xfId="2" applyBorder="1" applyAlignment="1">
      <alignment vertical="center" shrinkToFit="1"/>
    </xf>
    <xf numFmtId="201" fontId="0" fillId="0" borderId="0" xfId="2" applyNumberFormat="1" applyFont="1">
      <alignment vertical="center"/>
    </xf>
    <xf numFmtId="201" fontId="5" fillId="0" borderId="396" xfId="2" applyNumberFormat="1" applyFont="1" applyBorder="1">
      <alignment vertical="center"/>
    </xf>
    <xf numFmtId="201" fontId="5" fillId="0" borderId="393" xfId="2" applyNumberFormat="1" applyFont="1" applyBorder="1" applyAlignment="1">
      <alignment horizontal="center" vertical="center"/>
    </xf>
    <xf numFmtId="201" fontId="5" fillId="0" borderId="0" xfId="2" applyNumberFormat="1" applyFont="1">
      <alignment vertical="center"/>
    </xf>
    <xf numFmtId="195" fontId="5" fillId="0" borderId="0" xfId="2" applyNumberFormat="1" applyFont="1" applyAlignment="1">
      <alignment vertical="center" shrinkToFit="1"/>
    </xf>
    <xf numFmtId="195" fontId="5" fillId="0" borderId="32" xfId="2" applyNumberFormat="1" applyFont="1" applyBorder="1" applyAlignment="1">
      <alignment vertical="center" shrinkToFit="1"/>
    </xf>
    <xf numFmtId="195" fontId="5" fillId="0" borderId="0" xfId="2" applyNumberFormat="1" applyFont="1">
      <alignment vertical="center"/>
    </xf>
    <xf numFmtId="201" fontId="5" fillId="0" borderId="4" xfId="2" applyNumberFormat="1" applyFont="1" applyBorder="1" applyAlignment="1">
      <alignment horizontal="center" vertical="center"/>
    </xf>
    <xf numFmtId="0" fontId="5" fillId="0" borderId="4" xfId="2" applyFont="1" applyBorder="1" applyAlignment="1">
      <alignment horizontal="center" vertical="center" shrinkToFit="1"/>
    </xf>
    <xf numFmtId="0" fontId="10" fillId="0" borderId="0" xfId="2" applyFont="1">
      <alignment vertical="center"/>
    </xf>
    <xf numFmtId="0" fontId="14" fillId="0" borderId="32" xfId="2" applyFont="1" applyBorder="1">
      <alignment vertical="center"/>
    </xf>
    <xf numFmtId="0" fontId="54" fillId="0" borderId="2" xfId="2" applyFont="1" applyBorder="1">
      <alignment vertical="center"/>
    </xf>
    <xf numFmtId="0" fontId="14" fillId="0" borderId="2" xfId="2" applyFont="1" applyBorder="1">
      <alignment vertical="center"/>
    </xf>
    <xf numFmtId="0" fontId="14" fillId="0" borderId="163" xfId="2" applyFont="1" applyBorder="1">
      <alignment vertical="center"/>
    </xf>
    <xf numFmtId="0" fontId="55" fillId="0" borderId="58" xfId="2" applyFont="1" applyBorder="1">
      <alignment vertical="center"/>
    </xf>
    <xf numFmtId="0" fontId="49" fillId="0" borderId="0" xfId="2" applyFont="1">
      <alignment vertical="center"/>
    </xf>
    <xf numFmtId="195" fontId="43" fillId="0" borderId="0" xfId="2" applyNumberFormat="1" applyFont="1" applyAlignment="1">
      <alignment vertical="center" shrinkToFit="1"/>
    </xf>
    <xf numFmtId="0" fontId="8" fillId="0" borderId="71" xfId="2" applyFont="1" applyBorder="1" applyAlignment="1">
      <alignment horizontal="center" vertical="center" shrinkToFit="1"/>
    </xf>
    <xf numFmtId="0" fontId="0" fillId="0" borderId="273" xfId="0" applyBorder="1" applyAlignment="1">
      <alignment vertical="center" textRotation="255" wrapText="1"/>
    </xf>
    <xf numFmtId="0" fontId="0" fillId="0" borderId="6" xfId="0" applyBorder="1" applyAlignment="1">
      <alignment horizontal="center" vertical="center" textRotation="255" wrapText="1"/>
    </xf>
    <xf numFmtId="0" fontId="0" fillId="0" borderId="6" xfId="0" applyBorder="1" applyAlignment="1" applyProtection="1">
      <alignment vertical="center" textRotation="255" wrapText="1"/>
      <protection locked="0"/>
    </xf>
    <xf numFmtId="0" fontId="0" fillId="0" borderId="71" xfId="0" applyBorder="1" applyAlignment="1" applyProtection="1">
      <alignment vertical="center" textRotation="255" wrapText="1"/>
      <protection locked="0"/>
    </xf>
    <xf numFmtId="0" fontId="0" fillId="0" borderId="111" xfId="0" applyBorder="1" applyAlignment="1">
      <alignment vertical="center" textRotation="255" wrapText="1"/>
    </xf>
    <xf numFmtId="0" fontId="0" fillId="0" borderId="79" xfId="0" applyBorder="1" applyAlignment="1">
      <alignment vertical="center" textRotation="255" wrapText="1"/>
    </xf>
    <xf numFmtId="0" fontId="0" fillId="0" borderId="2" xfId="0" applyBorder="1" applyAlignment="1">
      <alignment vertical="center" textRotation="255" wrapText="1"/>
    </xf>
    <xf numFmtId="0" fontId="0" fillId="0" borderId="111" xfId="0" applyBorder="1" applyAlignment="1">
      <alignment horizontal="right" vertical="center" wrapText="1"/>
    </xf>
    <xf numFmtId="0" fontId="0" fillId="0" borderId="397" xfId="0" applyBorder="1" applyAlignment="1">
      <alignment vertical="center" wrapText="1"/>
    </xf>
    <xf numFmtId="0" fontId="0" fillId="0" borderId="430" xfId="0" applyBorder="1" applyAlignment="1">
      <alignment horizontal="right" vertical="center" wrapText="1"/>
    </xf>
    <xf numFmtId="0" fontId="0" fillId="0" borderId="17" xfId="0" applyBorder="1" applyAlignment="1">
      <alignment vertical="center" shrinkToFit="1"/>
    </xf>
    <xf numFmtId="0" fontId="0" fillId="0" borderId="112" xfId="0" applyBorder="1" applyAlignment="1">
      <alignment horizontal="right" vertical="center"/>
    </xf>
    <xf numFmtId="0" fontId="0" fillId="0" borderId="2" xfId="2" applyFont="1" applyBorder="1" applyAlignment="1">
      <alignment vertical="center" wrapText="1"/>
    </xf>
    <xf numFmtId="0" fontId="56" fillId="0" borderId="0" xfId="0" applyFont="1">
      <alignment vertical="center"/>
    </xf>
    <xf numFmtId="0" fontId="36" fillId="0" borderId="0" xfId="0" applyFont="1" applyAlignment="1">
      <alignment horizontal="center" vertical="center" wrapText="1"/>
    </xf>
    <xf numFmtId="0" fontId="1" fillId="0" borderId="0" xfId="0" applyFont="1" applyAlignment="1">
      <alignment horizontal="left" vertical="center"/>
    </xf>
    <xf numFmtId="0" fontId="8" fillId="0" borderId="16" xfId="0" applyFont="1" applyBorder="1" applyAlignment="1">
      <alignment horizontal="center" vertical="center" shrinkToFit="1"/>
    </xf>
    <xf numFmtId="0" fontId="8" fillId="0" borderId="208" xfId="0" applyFont="1" applyBorder="1" applyAlignment="1">
      <alignment horizontal="center" vertical="center" shrinkToFit="1"/>
    </xf>
    <xf numFmtId="0" fontId="8" fillId="0" borderId="112" xfId="0" applyFont="1" applyBorder="1" applyAlignment="1">
      <alignment horizontal="center" vertical="center" shrinkToFit="1"/>
    </xf>
    <xf numFmtId="0" fontId="11" fillId="0" borderId="207" xfId="0" applyFont="1" applyBorder="1" applyAlignment="1">
      <alignment horizontal="center" vertical="center" wrapText="1"/>
    </xf>
    <xf numFmtId="0" fontId="11" fillId="0" borderId="112" xfId="0" applyFont="1" applyBorder="1" applyAlignment="1">
      <alignment horizontal="center" vertical="center" wrapText="1"/>
    </xf>
    <xf numFmtId="0" fontId="36" fillId="0" borderId="207" xfId="0" applyFont="1" applyBorder="1" applyAlignment="1">
      <alignment horizontal="center" vertical="center" wrapText="1"/>
    </xf>
    <xf numFmtId="0" fontId="36" fillId="0" borderId="208" xfId="0" applyFont="1" applyBorder="1" applyAlignment="1">
      <alignment horizontal="center" vertical="center" wrapText="1"/>
    </xf>
    <xf numFmtId="0" fontId="13" fillId="0" borderId="207" xfId="0" applyFont="1" applyBorder="1" applyAlignment="1">
      <alignment horizontal="center" vertical="center" wrapText="1"/>
    </xf>
    <xf numFmtId="0" fontId="0" fillId="0" borderId="108" xfId="0" applyBorder="1" applyAlignment="1">
      <alignment horizontal="center" vertical="center" shrinkToFit="1"/>
    </xf>
    <xf numFmtId="0" fontId="0" fillId="0" borderId="155" xfId="0" applyBorder="1" applyAlignment="1">
      <alignment horizontal="center" vertical="center"/>
    </xf>
    <xf numFmtId="0" fontId="0" fillId="6" borderId="68" xfId="0" applyFill="1" applyBorder="1" applyAlignment="1">
      <alignment horizontal="center" vertical="center"/>
    </xf>
    <xf numFmtId="0" fontId="0" fillId="6" borderId="72" xfId="0" applyFill="1" applyBorder="1" applyAlignment="1">
      <alignment horizontal="center" vertical="center"/>
    </xf>
    <xf numFmtId="0" fontId="0" fillId="6" borderId="73" xfId="0" applyFill="1" applyBorder="1" applyAlignment="1">
      <alignment horizontal="center" vertical="center"/>
    </xf>
    <xf numFmtId="0" fontId="0" fillId="6" borderId="96" xfId="0" applyFill="1" applyBorder="1" applyAlignment="1">
      <alignment horizontal="center" vertical="center"/>
    </xf>
    <xf numFmtId="0" fontId="0" fillId="6" borderId="228" xfId="0" applyFill="1" applyBorder="1" applyAlignment="1">
      <alignment horizontal="center" vertical="center"/>
    </xf>
    <xf numFmtId="0" fontId="0" fillId="6" borderId="95" xfId="0" applyFill="1" applyBorder="1" applyAlignment="1">
      <alignment horizontal="center" vertical="center" wrapText="1"/>
    </xf>
    <xf numFmtId="0" fontId="0" fillId="6" borderId="228" xfId="0" applyFill="1" applyBorder="1" applyAlignment="1">
      <alignment horizontal="center" vertical="center" wrapText="1"/>
    </xf>
    <xf numFmtId="0" fontId="0" fillId="6" borderId="3" xfId="0" applyFill="1" applyBorder="1" applyAlignment="1">
      <alignment horizontal="center" vertical="center"/>
    </xf>
    <xf numFmtId="0" fontId="0" fillId="6" borderId="229" xfId="0" applyFill="1" applyBorder="1" applyAlignment="1">
      <alignment horizontal="center" vertical="center"/>
    </xf>
    <xf numFmtId="0" fontId="13" fillId="6" borderId="72" xfId="0" applyFont="1" applyFill="1" applyBorder="1" applyAlignment="1">
      <alignment horizontal="left" vertical="center" wrapText="1"/>
    </xf>
    <xf numFmtId="0" fontId="0" fillId="6" borderId="95" xfId="0" applyFill="1" applyBorder="1" applyAlignment="1">
      <alignment horizontal="center" vertical="center"/>
    </xf>
    <xf numFmtId="0" fontId="0" fillId="6" borderId="206" xfId="0" applyFill="1" applyBorder="1" applyAlignment="1">
      <alignment horizontal="center" vertical="center"/>
    </xf>
    <xf numFmtId="0" fontId="0" fillId="0" borderId="102" xfId="0" applyBorder="1" applyAlignment="1">
      <alignment horizontal="center" vertical="center"/>
    </xf>
    <xf numFmtId="0" fontId="0" fillId="6" borderId="31" xfId="0" applyFill="1" applyBorder="1" applyAlignment="1">
      <alignment horizontal="center" vertical="center"/>
    </xf>
    <xf numFmtId="0" fontId="0" fillId="6" borderId="46" xfId="0" applyFill="1" applyBorder="1" applyAlignment="1">
      <alignment horizontal="center" vertical="center"/>
    </xf>
    <xf numFmtId="0" fontId="0" fillId="6" borderId="61" xfId="0" applyFill="1" applyBorder="1" applyAlignment="1">
      <alignment horizontal="center" vertical="center"/>
    </xf>
    <xf numFmtId="0" fontId="0" fillId="6" borderId="62" xfId="0" applyFill="1" applyBorder="1" applyAlignment="1">
      <alignment horizontal="center" vertical="center"/>
    </xf>
    <xf numFmtId="0" fontId="0" fillId="6" borderId="63" xfId="0" applyFill="1" applyBorder="1" applyAlignment="1">
      <alignment horizontal="center" vertical="center" wrapText="1"/>
    </xf>
    <xf numFmtId="0" fontId="0" fillId="6" borderId="31" xfId="0" applyFill="1" applyBorder="1" applyAlignment="1">
      <alignment horizontal="center" vertical="center" wrapText="1"/>
    </xf>
    <xf numFmtId="0" fontId="0" fillId="6" borderId="33" xfId="0" applyFill="1" applyBorder="1" applyAlignment="1">
      <alignment horizontal="center" vertical="center"/>
    </xf>
    <xf numFmtId="0" fontId="0" fillId="6" borderId="164" xfId="0" applyFill="1" applyBorder="1" applyAlignment="1">
      <alignment horizontal="center" vertical="center"/>
    </xf>
    <xf numFmtId="0" fontId="0" fillId="6" borderId="165" xfId="0" applyFill="1" applyBorder="1" applyAlignment="1">
      <alignment horizontal="center" vertical="center"/>
    </xf>
    <xf numFmtId="0" fontId="13" fillId="6" borderId="46" xfId="0" applyFont="1" applyFill="1" applyBorder="1" applyAlignment="1">
      <alignment horizontal="left" vertical="center" wrapText="1"/>
    </xf>
    <xf numFmtId="0" fontId="0" fillId="6" borderId="63" xfId="0" applyFill="1" applyBorder="1" applyAlignment="1">
      <alignment horizontal="center" vertical="center"/>
    </xf>
    <xf numFmtId="0" fontId="0" fillId="6" borderId="205" xfId="0" applyFill="1" applyBorder="1" applyAlignment="1">
      <alignment horizontal="center" vertical="center"/>
    </xf>
    <xf numFmtId="0" fontId="0" fillId="0" borderId="82" xfId="0" applyBorder="1" applyAlignment="1">
      <alignment horizontal="center" vertical="center"/>
    </xf>
    <xf numFmtId="0" fontId="0" fillId="6" borderId="44" xfId="0" applyFill="1" applyBorder="1" applyAlignment="1">
      <alignment horizontal="center" vertical="center"/>
    </xf>
    <xf numFmtId="0" fontId="0" fillId="6" borderId="126" xfId="0" applyFill="1" applyBorder="1" applyAlignment="1">
      <alignment horizontal="center" vertical="center"/>
    </xf>
    <xf numFmtId="0" fontId="0" fillId="6" borderId="127" xfId="0" applyFill="1" applyBorder="1" applyAlignment="1">
      <alignment horizontal="center" vertical="center" wrapText="1"/>
    </xf>
    <xf numFmtId="0" fontId="0" fillId="6" borderId="44" xfId="0" applyFill="1" applyBorder="1" applyAlignment="1">
      <alignment horizontal="center" vertical="center" wrapText="1"/>
    </xf>
    <xf numFmtId="0" fontId="0" fillId="6" borderId="230" xfId="0" applyFill="1" applyBorder="1" applyAlignment="1">
      <alignment horizontal="center" vertical="center"/>
    </xf>
    <xf numFmtId="0" fontId="0" fillId="6" borderId="231" xfId="0" applyFill="1" applyBorder="1" applyAlignment="1">
      <alignment horizontal="center" vertical="center"/>
    </xf>
    <xf numFmtId="0" fontId="13" fillId="6" borderId="7" xfId="0" applyFont="1" applyFill="1" applyBorder="1" applyAlignment="1">
      <alignment horizontal="left" vertical="center" shrinkToFit="1"/>
    </xf>
    <xf numFmtId="0" fontId="0" fillId="6" borderId="127" xfId="0" applyFill="1" applyBorder="1" applyAlignment="1">
      <alignment horizontal="center" vertical="center"/>
    </xf>
    <xf numFmtId="0" fontId="0" fillId="6" borderId="204" xfId="0" applyFill="1" applyBorder="1" applyAlignment="1">
      <alignment horizontal="center" vertical="center"/>
    </xf>
    <xf numFmtId="0" fontId="1" fillId="0" borderId="25" xfId="0" applyFont="1" applyBorder="1" applyAlignment="1">
      <alignment horizontal="center" vertical="center"/>
    </xf>
    <xf numFmtId="0" fontId="0" fillId="0" borderId="111" xfId="0" applyBorder="1" applyAlignment="1">
      <alignment horizontal="center" vertical="center" shrinkToFit="1"/>
    </xf>
    <xf numFmtId="0" fontId="1" fillId="0" borderId="10" xfId="0" applyFont="1" applyBorder="1" applyAlignment="1">
      <alignment horizontal="center" vertical="center" shrinkToFit="1"/>
    </xf>
    <xf numFmtId="0" fontId="1" fillId="0" borderId="193" xfId="0" applyFont="1" applyBorder="1" applyAlignment="1">
      <alignment horizontal="center" vertical="center" shrinkToFit="1"/>
    </xf>
    <xf numFmtId="0" fontId="1" fillId="0" borderId="111" xfId="0" applyFont="1" applyBorder="1" applyAlignment="1">
      <alignment horizontal="center" vertical="center" shrinkToFit="1"/>
    </xf>
    <xf numFmtId="0" fontId="1" fillId="0" borderId="19" xfId="0" applyFont="1" applyBorder="1" applyAlignment="1">
      <alignment vertical="center" shrinkToFit="1"/>
    </xf>
    <xf numFmtId="194" fontId="0" fillId="0" borderId="192" xfId="0" applyNumberFormat="1" applyBorder="1" applyAlignment="1">
      <alignment horizontal="center" vertical="center" shrinkToFit="1"/>
    </xf>
    <xf numFmtId="194" fontId="1" fillId="0" borderId="111" xfId="0" applyNumberFormat="1" applyFont="1" applyBorder="1" applyAlignment="1">
      <alignment horizontal="center" vertical="center" shrinkToFit="1"/>
    </xf>
    <xf numFmtId="0" fontId="0" fillId="0" borderId="192" xfId="0" applyBorder="1" applyAlignment="1">
      <alignment horizontal="center" vertical="center" shrinkToFit="1"/>
    </xf>
    <xf numFmtId="0" fontId="1" fillId="0" borderId="0" xfId="0" applyFont="1" applyAlignment="1">
      <alignment horizontal="center" vertical="center" shrinkToFit="1"/>
    </xf>
    <xf numFmtId="0" fontId="1" fillId="0" borderId="194" xfId="0" applyFont="1" applyBorder="1" applyAlignment="1">
      <alignment horizontal="center" vertical="center" shrinkToFit="1"/>
    </xf>
    <xf numFmtId="0" fontId="1" fillId="0" borderId="225" xfId="0" applyFont="1" applyBorder="1" applyAlignment="1">
      <alignment horizontal="center" vertical="center" shrinkToFit="1"/>
    </xf>
    <xf numFmtId="0" fontId="1" fillId="0" borderId="192" xfId="0" applyFont="1" applyBorder="1" applyAlignment="1">
      <alignment horizontal="center" vertical="center" shrinkToFit="1"/>
    </xf>
    <xf numFmtId="0" fontId="1" fillId="0" borderId="209" xfId="0" applyFont="1" applyBorder="1" applyAlignment="1">
      <alignment horizontal="center" vertical="center" shrinkToFit="1"/>
    </xf>
    <xf numFmtId="0" fontId="1" fillId="0" borderId="0" xfId="0" applyFont="1" applyAlignment="1">
      <alignment vertical="center" shrinkToFit="1"/>
    </xf>
    <xf numFmtId="0" fontId="13" fillId="0" borderId="0" xfId="0" applyFont="1" applyAlignment="1">
      <alignment horizontal="right" vertical="center" wrapText="1"/>
    </xf>
    <xf numFmtId="186" fontId="1" fillId="0" borderId="0" xfId="0" applyNumberFormat="1" applyFont="1">
      <alignment vertical="center"/>
    </xf>
    <xf numFmtId="189" fontId="1" fillId="0" borderId="0" xfId="0" applyNumberFormat="1" applyFont="1">
      <alignment vertical="center"/>
    </xf>
    <xf numFmtId="0" fontId="10" fillId="0" borderId="0" xfId="0" applyFont="1" applyAlignment="1">
      <alignment vertical="center" shrinkToFit="1"/>
    </xf>
    <xf numFmtId="0" fontId="57" fillId="0" borderId="0" xfId="0" applyFont="1" applyProtection="1">
      <alignment vertical="center"/>
      <protection locked="0"/>
    </xf>
    <xf numFmtId="0" fontId="39" fillId="8" borderId="100" xfId="0" applyFont="1" applyFill="1" applyBorder="1">
      <alignment vertical="center"/>
    </xf>
    <xf numFmtId="0" fontId="1" fillId="8" borderId="9" xfId="0" applyFont="1" applyFill="1" applyBorder="1" applyAlignment="1">
      <alignment vertical="center" shrinkToFit="1"/>
    </xf>
    <xf numFmtId="0" fontId="1" fillId="8" borderId="44" xfId="0" applyFont="1" applyFill="1" applyBorder="1" applyAlignment="1">
      <alignment vertical="center" shrinkToFit="1"/>
    </xf>
    <xf numFmtId="0" fontId="10" fillId="8" borderId="10" xfId="0" applyFont="1" applyFill="1" applyBorder="1">
      <alignment vertical="center"/>
    </xf>
    <xf numFmtId="0" fontId="0" fillId="8" borderId="0" xfId="0" applyFill="1">
      <alignment vertical="center"/>
    </xf>
    <xf numFmtId="0" fontId="0" fillId="8" borderId="111" xfId="0" applyFill="1" applyBorder="1">
      <alignment vertical="center"/>
    </xf>
    <xf numFmtId="0" fontId="0" fillId="8" borderId="10" xfId="0" applyFill="1" applyBorder="1">
      <alignment vertical="center"/>
    </xf>
    <xf numFmtId="0" fontId="0" fillId="8" borderId="73" xfId="0" applyFill="1" applyBorder="1">
      <alignment vertical="center"/>
    </xf>
    <xf numFmtId="0" fontId="0" fillId="8" borderId="3" xfId="0" applyFill="1" applyBorder="1">
      <alignment vertical="center"/>
    </xf>
    <xf numFmtId="0" fontId="0" fillId="8" borderId="68" xfId="0" applyFill="1" applyBorder="1">
      <alignment vertical="center"/>
    </xf>
    <xf numFmtId="0" fontId="11" fillId="3" borderId="0" xfId="0" applyFont="1" applyFill="1">
      <alignment vertical="center"/>
    </xf>
    <xf numFmtId="0" fontId="11" fillId="3" borderId="46" xfId="0" applyFont="1" applyFill="1" applyBorder="1" applyAlignment="1">
      <alignment vertical="center" wrapText="1"/>
    </xf>
    <xf numFmtId="0" fontId="11" fillId="0" borderId="198" xfId="0" applyFont="1" applyBorder="1" applyAlignment="1">
      <alignment horizontal="center" vertical="center"/>
    </xf>
    <xf numFmtId="0" fontId="0" fillId="0" borderId="199" xfId="0" applyBorder="1" applyAlignment="1">
      <alignment horizontal="center" vertical="center" shrinkToFit="1"/>
    </xf>
    <xf numFmtId="0" fontId="11" fillId="0" borderId="198" xfId="0" applyFont="1" applyBorder="1" applyAlignment="1">
      <alignment horizontal="center" vertical="center" shrinkToFit="1"/>
    </xf>
    <xf numFmtId="0" fontId="11" fillId="0" borderId="199" xfId="0" applyFont="1" applyBorder="1" applyAlignment="1">
      <alignment horizontal="center" vertical="center" shrinkToFit="1"/>
    </xf>
    <xf numFmtId="0" fontId="11" fillId="0" borderId="200" xfId="0" applyFont="1" applyBorder="1" applyAlignment="1">
      <alignment horizontal="center" vertical="center" wrapText="1" shrinkToFit="1"/>
    </xf>
    <xf numFmtId="0" fontId="11" fillId="0" borderId="178" xfId="0" applyFont="1" applyBorder="1" applyAlignment="1">
      <alignment horizontal="center" vertical="center" wrapText="1"/>
    </xf>
    <xf numFmtId="0" fontId="11" fillId="0" borderId="201" xfId="0" applyFont="1" applyBorder="1" applyAlignment="1">
      <alignment horizontal="center" vertical="center" wrapText="1"/>
    </xf>
    <xf numFmtId="0" fontId="11" fillId="0" borderId="199" xfId="0" applyFont="1" applyBorder="1" applyAlignment="1">
      <alignment horizontal="center" vertical="center" wrapText="1"/>
    </xf>
    <xf numFmtId="0" fontId="11" fillId="0" borderId="198" xfId="0" applyFont="1" applyBorder="1" applyAlignment="1">
      <alignment horizontal="center" vertical="center" wrapText="1"/>
    </xf>
    <xf numFmtId="0" fontId="0" fillId="0" borderId="202" xfId="0" applyBorder="1" applyAlignment="1">
      <alignment horizontal="center" vertical="center" shrinkToFit="1"/>
    </xf>
    <xf numFmtId="0" fontId="0" fillId="6" borderId="155" xfId="0" applyFill="1" applyBorder="1" applyAlignment="1">
      <alignment horizontal="center" vertical="center"/>
    </xf>
    <xf numFmtId="0" fontId="0" fillId="6" borderId="52" xfId="0" applyFill="1" applyBorder="1" applyAlignment="1">
      <alignment horizontal="center" vertical="center"/>
    </xf>
    <xf numFmtId="0" fontId="0" fillId="6" borderId="54" xfId="0" applyFill="1" applyBorder="1" applyAlignment="1">
      <alignment horizontal="center" vertical="center"/>
    </xf>
    <xf numFmtId="0" fontId="0" fillId="6" borderId="55" xfId="0" applyFill="1" applyBorder="1" applyAlignment="1">
      <alignment horizontal="center" vertical="center"/>
    </xf>
    <xf numFmtId="0" fontId="1" fillId="6" borderId="7" xfId="0" applyFont="1" applyFill="1" applyBorder="1" applyAlignment="1">
      <alignment horizontal="center" vertical="center" wrapText="1"/>
    </xf>
    <xf numFmtId="0" fontId="0" fillId="6" borderId="53" xfId="0" applyFill="1" applyBorder="1" applyAlignment="1">
      <alignment horizontal="center" vertical="center"/>
    </xf>
    <xf numFmtId="0" fontId="0" fillId="6" borderId="56" xfId="0" applyFill="1" applyBorder="1" applyAlignment="1">
      <alignment horizontal="center" vertical="center"/>
    </xf>
    <xf numFmtId="0" fontId="0" fillId="6" borderId="54" xfId="0" applyFill="1" applyBorder="1" applyAlignment="1">
      <alignment horizontal="center" vertical="center" wrapText="1"/>
    </xf>
    <xf numFmtId="0" fontId="0" fillId="6" borderId="52" xfId="0" applyFill="1" applyBorder="1" applyAlignment="1">
      <alignment horizontal="center" vertical="center" wrapText="1"/>
    </xf>
    <xf numFmtId="0" fontId="0" fillId="6" borderId="203" xfId="0" applyFill="1" applyBorder="1" applyAlignment="1">
      <alignment horizontal="center" vertical="center"/>
    </xf>
    <xf numFmtId="0" fontId="0" fillId="6" borderId="102" xfId="0" applyFill="1" applyBorder="1" applyAlignment="1">
      <alignment horizontal="center" vertical="center"/>
    </xf>
    <xf numFmtId="0" fontId="0" fillId="6" borderId="28" xfId="0" applyFill="1" applyBorder="1" applyAlignment="1">
      <alignment horizontal="center" vertical="center"/>
    </xf>
    <xf numFmtId="0" fontId="11" fillId="3" borderId="31" xfId="0" applyFont="1" applyFill="1" applyBorder="1" applyAlignment="1">
      <alignment vertical="center" wrapText="1"/>
    </xf>
    <xf numFmtId="0" fontId="1" fillId="6" borderId="82" xfId="0" applyFont="1" applyFill="1" applyBorder="1">
      <alignment vertical="center"/>
    </xf>
    <xf numFmtId="0" fontId="1" fillId="6" borderId="44" xfId="0" applyFont="1" applyFill="1" applyBorder="1" applyAlignment="1">
      <alignment horizontal="center" vertical="center" shrinkToFit="1"/>
    </xf>
    <xf numFmtId="0" fontId="1" fillId="6" borderId="127" xfId="0" applyFont="1" applyFill="1" applyBorder="1" applyAlignment="1">
      <alignment horizontal="center" vertical="center" shrinkToFit="1"/>
    </xf>
    <xf numFmtId="0" fontId="0" fillId="6" borderId="7" xfId="0" applyFill="1" applyBorder="1" applyAlignment="1">
      <alignment horizontal="center" vertical="center" shrinkToFit="1"/>
    </xf>
    <xf numFmtId="0" fontId="0" fillId="6" borderId="127" xfId="0" applyFill="1" applyBorder="1" applyAlignment="1">
      <alignment horizontal="center" vertical="center" shrinkToFit="1"/>
    </xf>
    <xf numFmtId="0" fontId="1" fillId="6" borderId="9" xfId="0" applyFont="1" applyFill="1" applyBorder="1" applyAlignment="1">
      <alignment horizontal="center" vertical="center" shrinkToFit="1"/>
    </xf>
    <xf numFmtId="0" fontId="1" fillId="6" borderId="126" xfId="0" applyFont="1" applyFill="1" applyBorder="1" applyAlignment="1">
      <alignment horizontal="center" vertical="center" shrinkToFit="1"/>
    </xf>
    <xf numFmtId="0" fontId="0" fillId="6" borderId="44" xfId="0" applyFill="1" applyBorder="1" applyAlignment="1">
      <alignment horizontal="center" vertical="center" shrinkToFit="1"/>
    </xf>
    <xf numFmtId="0" fontId="1" fillId="6" borderId="7" xfId="0" applyFont="1" applyFill="1" applyBorder="1" applyAlignment="1">
      <alignment horizontal="center" vertical="center" shrinkToFit="1"/>
    </xf>
    <xf numFmtId="0" fontId="1" fillId="6" borderId="204" xfId="0" applyFont="1" applyFill="1" applyBorder="1" applyAlignment="1">
      <alignment horizontal="center" vertical="center" shrinkToFit="1"/>
    </xf>
    <xf numFmtId="0" fontId="1" fillId="5" borderId="155" xfId="0" applyFont="1" applyFill="1" applyBorder="1">
      <alignment vertical="center"/>
    </xf>
    <xf numFmtId="0" fontId="0" fillId="5" borderId="111" xfId="0" applyFill="1" applyBorder="1" applyAlignment="1">
      <alignment horizontal="center" vertical="center" shrinkToFit="1"/>
    </xf>
    <xf numFmtId="0" fontId="1" fillId="5" borderId="192" xfId="0" applyFont="1" applyFill="1" applyBorder="1" applyAlignment="1">
      <alignment horizontal="center" vertical="center" shrinkToFit="1"/>
    </xf>
    <xf numFmtId="0" fontId="1" fillId="5" borderId="111" xfId="0" applyFont="1" applyFill="1" applyBorder="1" applyAlignment="1">
      <alignment horizontal="center" vertical="center" shrinkToFit="1"/>
    </xf>
    <xf numFmtId="0" fontId="0" fillId="5" borderId="19" xfId="0" applyFill="1" applyBorder="1" applyAlignment="1">
      <alignment horizontal="center" vertical="center" shrinkToFit="1"/>
    </xf>
    <xf numFmtId="0" fontId="0" fillId="5" borderId="192" xfId="0" applyFill="1" applyBorder="1" applyAlignment="1">
      <alignment horizontal="center" vertical="center" shrinkToFit="1"/>
    </xf>
    <xf numFmtId="0" fontId="1" fillId="5" borderId="0" xfId="0" applyFont="1" applyFill="1" applyAlignment="1">
      <alignment horizontal="center" vertical="center" shrinkToFit="1"/>
    </xf>
    <xf numFmtId="0" fontId="1" fillId="5" borderId="193" xfId="0" applyFont="1" applyFill="1" applyBorder="1" applyAlignment="1">
      <alignment horizontal="center" vertical="center" shrinkToFit="1"/>
    </xf>
    <xf numFmtId="0" fontId="1" fillId="5" borderId="19" xfId="0" applyFont="1" applyFill="1" applyBorder="1" applyAlignment="1">
      <alignment horizontal="center" vertical="center" shrinkToFit="1"/>
    </xf>
    <xf numFmtId="0" fontId="1" fillId="5" borderId="209" xfId="0" applyFont="1" applyFill="1" applyBorder="1" applyAlignment="1">
      <alignment horizontal="center" vertical="center" shrinkToFit="1"/>
    </xf>
    <xf numFmtId="0" fontId="10" fillId="0" borderId="0" xfId="0" applyFont="1">
      <alignment vertical="center"/>
    </xf>
    <xf numFmtId="0" fontId="14" fillId="0" borderId="0" xfId="0" applyFont="1">
      <alignment vertical="center"/>
    </xf>
    <xf numFmtId="0" fontId="11" fillId="3" borderId="31" xfId="0" applyFont="1" applyFill="1" applyBorder="1" applyAlignment="1" applyProtection="1">
      <alignment vertical="center" wrapText="1"/>
      <protection locked="0"/>
    </xf>
    <xf numFmtId="0" fontId="1" fillId="0" borderId="31" xfId="5" applyBorder="1" applyAlignment="1" applyProtection="1">
      <alignment vertical="center" shrinkToFit="1"/>
      <protection locked="0"/>
    </xf>
    <xf numFmtId="0" fontId="1" fillId="0" borderId="215" xfId="5" applyBorder="1" applyAlignment="1" applyProtection="1">
      <alignment vertical="center" shrinkToFit="1"/>
      <protection locked="0"/>
    </xf>
    <xf numFmtId="0" fontId="1" fillId="0" borderId="0" xfId="5" applyAlignment="1">
      <alignment horizontal="center" vertical="center" shrinkToFit="1"/>
    </xf>
    <xf numFmtId="0" fontId="1" fillId="0" borderId="0" xfId="5" applyAlignment="1">
      <alignment vertical="center" shrinkToFit="1"/>
    </xf>
    <xf numFmtId="0" fontId="1" fillId="0" borderId="0" xfId="5" applyAlignment="1">
      <alignment horizontal="left" vertical="center" shrinkToFit="1"/>
    </xf>
    <xf numFmtId="0" fontId="1" fillId="0" borderId="0" xfId="0" applyFont="1" applyAlignment="1">
      <alignment horizontal="right" vertical="center"/>
    </xf>
    <xf numFmtId="0" fontId="5" fillId="0" borderId="0" xfId="5" applyFont="1" applyAlignment="1">
      <alignment horizontal="distributed" vertical="center"/>
    </xf>
    <xf numFmtId="0" fontId="4" fillId="0" borderId="0" xfId="1" applyFont="1" applyAlignment="1">
      <alignment vertical="center"/>
    </xf>
    <xf numFmtId="0" fontId="1" fillId="0" borderId="0" xfId="5" applyAlignment="1">
      <alignment horizontal="distributed" vertical="center"/>
    </xf>
    <xf numFmtId="0" fontId="1" fillId="0" borderId="0" xfId="5" applyAlignment="1">
      <alignment horizontal="center" vertical="center"/>
    </xf>
    <xf numFmtId="0" fontId="1" fillId="0" borderId="362" xfId="5" applyBorder="1" applyAlignment="1">
      <alignment horizontal="center" vertical="center" shrinkToFit="1"/>
    </xf>
    <xf numFmtId="0" fontId="1" fillId="0" borderId="363" xfId="5" applyBorder="1" applyAlignment="1">
      <alignment horizontal="center" vertical="center" shrinkToFit="1"/>
    </xf>
    <xf numFmtId="0" fontId="0" fillId="0" borderId="363" xfId="5" applyFont="1" applyBorder="1" applyAlignment="1">
      <alignment horizontal="center" vertical="center" shrinkToFit="1"/>
    </xf>
    <xf numFmtId="0" fontId="13" fillId="0" borderId="366" xfId="5" applyFont="1" applyBorder="1" applyAlignment="1">
      <alignment horizontal="center" vertical="center" wrapText="1" shrinkToFit="1"/>
    </xf>
    <xf numFmtId="0" fontId="1" fillId="1" borderId="295" xfId="5" applyFill="1" applyBorder="1" applyAlignment="1">
      <alignment horizontal="center" vertical="center" shrinkToFit="1"/>
    </xf>
    <xf numFmtId="0" fontId="1" fillId="1" borderId="21" xfId="5" applyFill="1" applyBorder="1" applyAlignment="1">
      <alignment horizontal="center" vertical="center" shrinkToFit="1"/>
    </xf>
    <xf numFmtId="0" fontId="0" fillId="1" borderId="21" xfId="5" applyFont="1" applyFill="1" applyBorder="1" applyAlignment="1">
      <alignment horizontal="center" vertical="center" shrinkToFit="1"/>
    </xf>
    <xf numFmtId="0" fontId="13" fillId="1" borderId="368" xfId="5" applyFont="1" applyFill="1" applyBorder="1" applyAlignment="1">
      <alignment horizontal="center" vertical="center" wrapText="1" shrinkToFit="1"/>
    </xf>
    <xf numFmtId="0" fontId="1" fillId="0" borderId="4" xfId="5" applyBorder="1" applyAlignment="1">
      <alignment horizontal="center" vertical="center" shrinkToFit="1"/>
    </xf>
    <xf numFmtId="0" fontId="1" fillId="0" borderId="121" xfId="5" applyBorder="1" applyAlignment="1">
      <alignment horizontal="right" vertical="center" shrinkToFit="1"/>
    </xf>
    <xf numFmtId="189" fontId="1" fillId="0" borderId="121" xfId="5" applyNumberFormat="1" applyBorder="1" applyAlignment="1">
      <alignment horizontal="right" vertical="center" shrinkToFit="1"/>
    </xf>
    <xf numFmtId="0" fontId="0" fillId="0" borderId="121" xfId="5" applyFont="1" applyBorder="1" applyAlignment="1">
      <alignment horizontal="left" vertical="center" shrinkToFit="1"/>
    </xf>
    <xf numFmtId="0" fontId="1" fillId="0" borderId="121" xfId="5" applyBorder="1" applyAlignment="1">
      <alignment vertical="center" shrinkToFit="1"/>
    </xf>
    <xf numFmtId="0" fontId="0" fillId="0" borderId="121" xfId="5" applyFont="1" applyBorder="1" applyAlignment="1">
      <alignment horizontal="right" vertical="center" shrinkToFit="1"/>
    </xf>
    <xf numFmtId="0" fontId="1" fillId="0" borderId="121" xfId="5" applyBorder="1" applyAlignment="1">
      <alignment horizontal="left" vertical="center" shrinkToFit="1"/>
    </xf>
    <xf numFmtId="0" fontId="1" fillId="0" borderId="367" xfId="5" applyBorder="1" applyAlignment="1">
      <alignment vertical="center" shrinkToFit="1"/>
    </xf>
    <xf numFmtId="0" fontId="1" fillId="0" borderId="432" xfId="5" applyBorder="1" applyAlignment="1" applyProtection="1">
      <alignment horizontal="center" vertical="center" shrinkToFit="1"/>
      <protection locked="0"/>
    </xf>
    <xf numFmtId="0" fontId="58" fillId="0" borderId="0" xfId="0" applyFont="1" applyProtection="1">
      <alignment vertical="center"/>
      <protection locked="0"/>
    </xf>
    <xf numFmtId="0" fontId="1" fillId="0" borderId="168" xfId="5" applyBorder="1" applyAlignment="1" applyProtection="1">
      <alignment horizontal="center" vertical="center" shrinkToFit="1"/>
      <protection locked="0"/>
    </xf>
    <xf numFmtId="181" fontId="8" fillId="0" borderId="433" xfId="2" applyNumberFormat="1" applyFont="1" applyBorder="1" applyAlignment="1">
      <alignment vertical="center" shrinkToFit="1"/>
    </xf>
    <xf numFmtId="182" fontId="8" fillId="0" borderId="434" xfId="2" applyNumberFormat="1" applyFont="1" applyBorder="1" applyAlignment="1">
      <alignment horizontal="center" vertical="center" shrinkToFit="1"/>
    </xf>
    <xf numFmtId="181" fontId="8" fillId="0" borderId="118" xfId="2" applyNumberFormat="1" applyFont="1" applyBorder="1" applyAlignment="1">
      <alignment vertical="center" shrinkToFit="1"/>
    </xf>
    <xf numFmtId="182" fontId="8" fillId="0" borderId="124" xfId="2" applyNumberFormat="1" applyFont="1" applyBorder="1" applyAlignment="1">
      <alignment horizontal="center" vertical="center" shrinkToFit="1"/>
    </xf>
    <xf numFmtId="181" fontId="8" fillId="5" borderId="118" xfId="2" applyNumberFormat="1" applyFont="1" applyFill="1" applyBorder="1" applyAlignment="1">
      <alignment vertical="center" shrinkToFit="1"/>
    </xf>
    <xf numFmtId="182" fontId="8" fillId="5" borderId="124" xfId="2" applyNumberFormat="1" applyFont="1" applyFill="1" applyBorder="1" applyAlignment="1">
      <alignment horizontal="center" vertical="center" shrinkToFit="1"/>
    </xf>
    <xf numFmtId="181" fontId="8" fillId="0" borderId="435" xfId="2" applyNumberFormat="1" applyFont="1" applyBorder="1" applyAlignment="1">
      <alignment vertical="center" shrinkToFit="1"/>
    </xf>
    <xf numFmtId="182" fontId="8" fillId="0" borderId="436" xfId="2" applyNumberFormat="1" applyFont="1" applyBorder="1" applyAlignment="1">
      <alignment horizontal="center" vertical="center" shrinkToFit="1"/>
    </xf>
    <xf numFmtId="0" fontId="0" fillId="0" borderId="437" xfId="0" applyBorder="1">
      <alignment vertical="center"/>
    </xf>
    <xf numFmtId="0" fontId="0" fillId="0" borderId="438" xfId="0" applyBorder="1">
      <alignment vertical="center"/>
    </xf>
    <xf numFmtId="0" fontId="0" fillId="0" borderId="166" xfId="0" applyBorder="1" applyAlignment="1" applyProtection="1">
      <alignment horizontal="center" vertical="center" shrinkToFit="1"/>
      <protection locked="0"/>
    </xf>
    <xf numFmtId="0" fontId="0" fillId="0" borderId="31" xfId="0" applyBorder="1" applyAlignment="1" applyProtection="1">
      <alignment horizontal="center" vertical="center" shrinkToFit="1"/>
      <protection locked="0"/>
    </xf>
    <xf numFmtId="0" fontId="0" fillId="0" borderId="439" xfId="0" applyBorder="1">
      <alignment vertical="center"/>
    </xf>
    <xf numFmtId="0" fontId="0" fillId="0" borderId="440" xfId="0" applyBorder="1">
      <alignment vertical="center"/>
    </xf>
    <xf numFmtId="0" fontId="11" fillId="0" borderId="369" xfId="0" applyFont="1" applyBorder="1" applyAlignment="1">
      <alignment horizontal="center" vertical="center"/>
    </xf>
    <xf numFmtId="0" fontId="11" fillId="0" borderId="51" xfId="0" applyFont="1" applyBorder="1" applyAlignment="1">
      <alignment horizontal="center" vertical="center"/>
    </xf>
    <xf numFmtId="0" fontId="11" fillId="0" borderId="2" xfId="0" applyFont="1" applyBorder="1" applyAlignment="1">
      <alignment horizontal="center" vertical="center"/>
    </xf>
    <xf numFmtId="0" fontId="11" fillId="0" borderId="15" xfId="0" applyFont="1" applyBorder="1" applyAlignment="1">
      <alignment horizontal="center" vertical="center"/>
    </xf>
    <xf numFmtId="0" fontId="11" fillId="0" borderId="0" xfId="0" applyFont="1" applyAlignment="1">
      <alignment horizontal="center" vertical="center"/>
    </xf>
    <xf numFmtId="0" fontId="11" fillId="0" borderId="47" xfId="0" applyFont="1" applyBorder="1" applyAlignment="1">
      <alignment horizontal="center" vertical="center"/>
    </xf>
    <xf numFmtId="0" fontId="0" fillId="19" borderId="4" xfId="0" applyFill="1" applyBorder="1">
      <alignment vertical="center"/>
    </xf>
    <xf numFmtId="0" fontId="0" fillId="14" borderId="20" xfId="0" applyFill="1" applyBorder="1">
      <alignment vertical="center"/>
    </xf>
    <xf numFmtId="0" fontId="0" fillId="16" borderId="20" xfId="0" applyFill="1" applyBorder="1">
      <alignment vertical="center"/>
    </xf>
    <xf numFmtId="0" fontId="0" fillId="20" borderId="20" xfId="0" applyFill="1" applyBorder="1">
      <alignment vertical="center"/>
    </xf>
    <xf numFmtId="0" fontId="0" fillId="18" borderId="20" xfId="0" applyFill="1" applyBorder="1">
      <alignment vertical="center"/>
    </xf>
    <xf numFmtId="0" fontId="0" fillId="15" borderId="20" xfId="0" applyFill="1" applyBorder="1">
      <alignment vertical="center"/>
    </xf>
    <xf numFmtId="14" fontId="0" fillId="0" borderId="0" xfId="0" applyNumberFormat="1">
      <alignment vertical="center"/>
    </xf>
    <xf numFmtId="0" fontId="0" fillId="0" borderId="32" xfId="0" applyBorder="1" applyAlignment="1">
      <alignment vertical="center" shrinkToFit="1"/>
    </xf>
    <xf numFmtId="0" fontId="0" fillId="14" borderId="4" xfId="0" applyFill="1" applyBorder="1" applyAlignment="1">
      <alignment vertical="center" shrinkToFit="1"/>
    </xf>
    <xf numFmtId="0" fontId="0" fillId="14" borderId="0" xfId="0" applyFill="1" applyAlignment="1">
      <alignment vertical="center" shrinkToFit="1"/>
    </xf>
    <xf numFmtId="0" fontId="0" fillId="14" borderId="32" xfId="0" applyFill="1" applyBorder="1" applyAlignment="1">
      <alignment vertical="center" shrinkToFit="1"/>
    </xf>
    <xf numFmtId="1" fontId="0" fillId="14" borderId="4" xfId="0" applyNumberFormat="1" applyFill="1" applyBorder="1" applyAlignment="1">
      <alignment vertical="center" shrinkToFit="1"/>
    </xf>
    <xf numFmtId="0" fontId="0" fillId="14" borderId="58" xfId="0" applyFill="1" applyBorder="1" applyAlignment="1">
      <alignment vertical="center" shrinkToFit="1"/>
    </xf>
    <xf numFmtId="0" fontId="0" fillId="14" borderId="439" xfId="0" applyFill="1" applyBorder="1" applyAlignment="1">
      <alignment vertical="center" shrinkToFit="1"/>
    </xf>
    <xf numFmtId="0" fontId="0" fillId="14" borderId="440" xfId="0" applyFill="1" applyBorder="1" applyAlignment="1">
      <alignment vertical="center" shrinkToFit="1"/>
    </xf>
    <xf numFmtId="0" fontId="0" fillId="0" borderId="393" xfId="0" applyBorder="1" applyAlignment="1">
      <alignment horizontal="center" vertical="center"/>
    </xf>
    <xf numFmtId="0" fontId="0" fillId="0" borderId="396" xfId="0" applyBorder="1" applyAlignment="1">
      <alignment horizontal="center" vertical="center"/>
    </xf>
    <xf numFmtId="0" fontId="0" fillId="0" borderId="402" xfId="0" applyBorder="1" applyAlignment="1">
      <alignment horizontal="center" vertical="center"/>
    </xf>
    <xf numFmtId="0" fontId="0" fillId="0" borderId="4" xfId="0" applyBorder="1" applyAlignment="1">
      <alignment horizontal="center" vertical="center"/>
    </xf>
    <xf numFmtId="0" fontId="0" fillId="0" borderId="32" xfId="0" applyBorder="1" applyAlignment="1">
      <alignment horizontal="center" vertical="center"/>
    </xf>
    <xf numFmtId="0" fontId="0" fillId="0" borderId="20" xfId="0" applyBorder="1" applyAlignment="1">
      <alignment horizontal="center" vertical="center"/>
    </xf>
    <xf numFmtId="0" fontId="11" fillId="0" borderId="396" xfId="0" applyFont="1" applyBorder="1">
      <alignment vertical="center"/>
    </xf>
    <xf numFmtId="0" fontId="11" fillId="0" borderId="402" xfId="0" applyFont="1" applyBorder="1">
      <alignment vertical="center"/>
    </xf>
    <xf numFmtId="0" fontId="5" fillId="0" borderId="0" xfId="0" applyFont="1" applyAlignment="1">
      <alignment horizontal="left" vertical="center"/>
    </xf>
    <xf numFmtId="0" fontId="0" fillId="0" borderId="440" xfId="0" applyBorder="1" applyAlignment="1">
      <alignment vertical="center" wrapText="1"/>
    </xf>
    <xf numFmtId="0" fontId="0" fillId="0" borderId="425" xfId="0" applyBorder="1" applyAlignment="1">
      <alignment horizontal="left" vertical="center" wrapText="1" shrinkToFit="1"/>
    </xf>
    <xf numFmtId="0" fontId="0" fillId="0" borderId="426" xfId="0" applyBorder="1" applyAlignment="1">
      <alignment vertical="center" wrapText="1"/>
    </xf>
    <xf numFmtId="0" fontId="0" fillId="0" borderId="108" xfId="0" applyBorder="1" applyAlignment="1">
      <alignment vertical="center" wrapText="1"/>
    </xf>
    <xf numFmtId="14" fontId="0" fillId="0" borderId="4" xfId="0" applyNumberFormat="1" applyBorder="1" applyAlignment="1">
      <alignment vertical="center" shrinkToFit="1"/>
    </xf>
    <xf numFmtId="14" fontId="0" fillId="0" borderId="0" xfId="0" applyNumberFormat="1" applyAlignment="1">
      <alignment vertical="center" shrinkToFit="1"/>
    </xf>
    <xf numFmtId="14" fontId="0" fillId="0" borderId="32" xfId="0" applyNumberFormat="1" applyBorder="1" applyAlignment="1">
      <alignment vertical="center" shrinkToFit="1"/>
    </xf>
    <xf numFmtId="14" fontId="0" fillId="0" borderId="4" xfId="0" applyNumberFormat="1" applyBorder="1">
      <alignment vertical="center"/>
    </xf>
    <xf numFmtId="14" fontId="0" fillId="0" borderId="32" xfId="0" applyNumberFormat="1" applyBorder="1">
      <alignment vertical="center"/>
    </xf>
    <xf numFmtId="0" fontId="5" fillId="0" borderId="0" xfId="0" applyFont="1" applyAlignment="1">
      <alignment vertical="center" shrinkToFit="1"/>
    </xf>
    <xf numFmtId="0" fontId="11" fillId="0" borderId="369" xfId="0" applyFont="1" applyBorder="1" applyAlignment="1">
      <alignment horizontal="left" vertical="center"/>
    </xf>
    <xf numFmtId="0" fontId="8" fillId="0" borderId="262" xfId="0" applyFont="1" applyBorder="1" applyAlignment="1" applyProtection="1">
      <alignment horizontal="left" vertical="center" wrapText="1"/>
      <protection locked="0"/>
    </xf>
    <xf numFmtId="0" fontId="8" fillId="0" borderId="184" xfId="0" applyFont="1" applyBorder="1" applyAlignment="1" applyProtection="1">
      <alignment horizontal="left" vertical="center" wrapText="1"/>
      <protection locked="0"/>
    </xf>
    <xf numFmtId="0" fontId="8" fillId="0" borderId="265" xfId="0" applyFont="1" applyBorder="1" applyAlignment="1" applyProtection="1">
      <alignment horizontal="left" vertical="center" wrapText="1"/>
      <protection locked="0"/>
    </xf>
    <xf numFmtId="0" fontId="8" fillId="0" borderId="260" xfId="0" applyFont="1" applyBorder="1" applyAlignment="1" applyProtection="1">
      <alignment horizontal="left" vertical="center" wrapText="1"/>
      <protection locked="0"/>
    </xf>
    <xf numFmtId="0" fontId="8" fillId="0" borderId="353" xfId="0" applyFont="1" applyBorder="1" applyAlignment="1" applyProtection="1">
      <alignment vertical="center" wrapText="1"/>
      <protection locked="0"/>
    </xf>
    <xf numFmtId="0" fontId="8" fillId="0" borderId="263" xfId="0" applyFont="1" applyBorder="1" applyAlignment="1" applyProtection="1">
      <alignment horizontal="left" vertical="center" wrapText="1"/>
      <protection locked="0"/>
    </xf>
    <xf numFmtId="0" fontId="8" fillId="0" borderId="354" xfId="0" applyFont="1" applyBorder="1" applyAlignment="1" applyProtection="1">
      <alignment vertical="center" wrapText="1"/>
      <protection locked="0"/>
    </xf>
    <xf numFmtId="0" fontId="8" fillId="0" borderId="264" xfId="0" applyFont="1" applyBorder="1" applyAlignment="1" applyProtection="1">
      <alignment horizontal="left" vertical="center" wrapText="1"/>
      <protection locked="0"/>
    </xf>
    <xf numFmtId="0" fontId="8" fillId="0" borderId="355" xfId="0" applyFont="1" applyBorder="1" applyAlignment="1" applyProtection="1">
      <alignment vertical="center" wrapText="1"/>
      <protection locked="0"/>
    </xf>
    <xf numFmtId="0" fontId="8" fillId="10" borderId="184" xfId="0" applyFont="1" applyFill="1" applyBorder="1" applyAlignment="1" applyProtection="1">
      <alignment vertical="center" wrapText="1"/>
      <protection locked="0"/>
    </xf>
    <xf numFmtId="0" fontId="8" fillId="0" borderId="185" xfId="0" applyFont="1" applyBorder="1" applyAlignment="1" applyProtection="1">
      <alignment horizontal="left" vertical="center" wrapText="1"/>
      <protection locked="0"/>
    </xf>
    <xf numFmtId="0" fontId="0" fillId="0" borderId="46" xfId="0" applyBorder="1">
      <alignment vertical="center"/>
    </xf>
    <xf numFmtId="14" fontId="0" fillId="0" borderId="46" xfId="0" applyNumberFormat="1" applyBorder="1" applyAlignment="1">
      <alignment horizontal="center" vertical="center"/>
    </xf>
    <xf numFmtId="14" fontId="0" fillId="0" borderId="46" xfId="0" applyNumberFormat="1" applyBorder="1">
      <alignment vertical="center"/>
    </xf>
    <xf numFmtId="0" fontId="0" fillId="14" borderId="369" xfId="0" applyFill="1" applyBorder="1">
      <alignment vertical="center"/>
    </xf>
    <xf numFmtId="0" fontId="0" fillId="14" borderId="78" xfId="0" applyFill="1" applyBorder="1">
      <alignment vertical="center"/>
    </xf>
    <xf numFmtId="0" fontId="0" fillId="14" borderId="77" xfId="0" applyFill="1" applyBorder="1">
      <alignment vertical="center"/>
    </xf>
    <xf numFmtId="0" fontId="0" fillId="14" borderId="4" xfId="0" applyFill="1" applyBorder="1" applyAlignment="1">
      <alignment horizontal="center" vertical="center"/>
    </xf>
    <xf numFmtId="0" fontId="0" fillId="14" borderId="0" xfId="0" applyFill="1" applyAlignment="1">
      <alignment horizontal="center" vertical="center"/>
    </xf>
    <xf numFmtId="0" fontId="0" fillId="14" borderId="32" xfId="0" applyFill="1" applyBorder="1" applyAlignment="1">
      <alignment horizontal="center" vertical="center"/>
    </xf>
    <xf numFmtId="0" fontId="0" fillId="14" borderId="46" xfId="0" applyFill="1" applyBorder="1" applyAlignment="1">
      <alignment horizontal="center" vertical="center"/>
    </xf>
    <xf numFmtId="0" fontId="0" fillId="0" borderId="369" xfId="0" applyBorder="1" applyAlignment="1">
      <alignment horizontal="left" vertical="center" wrapText="1"/>
    </xf>
    <xf numFmtId="0" fontId="0" fillId="0" borderId="171" xfId="0" applyBorder="1" applyAlignment="1" applyProtection="1">
      <alignment vertical="center" wrapText="1"/>
      <protection locked="0"/>
    </xf>
    <xf numFmtId="0" fontId="13" fillId="0" borderId="369" xfId="0" applyFont="1" applyBorder="1" applyAlignment="1">
      <alignment vertical="center" wrapText="1"/>
    </xf>
    <xf numFmtId="0" fontId="0" fillId="0" borderId="272" xfId="0" applyBorder="1" applyAlignment="1">
      <alignment vertical="center" wrapText="1"/>
    </xf>
    <xf numFmtId="0" fontId="0" fillId="0" borderId="277" xfId="0" applyBorder="1" applyAlignment="1">
      <alignment vertical="center" wrapText="1"/>
    </xf>
    <xf numFmtId="0" fontId="0" fillId="0" borderId="35" xfId="0" applyBorder="1" applyAlignment="1">
      <alignment vertical="center" wrapText="1"/>
    </xf>
    <xf numFmtId="0" fontId="1" fillId="0" borderId="46" xfId="5" applyBorder="1" applyAlignment="1" applyProtection="1">
      <alignment horizontal="center" vertical="center" shrinkToFit="1"/>
      <protection locked="0"/>
    </xf>
    <xf numFmtId="0" fontId="1" fillId="0" borderId="117" xfId="5" applyBorder="1" applyAlignment="1" applyProtection="1">
      <alignment horizontal="center" vertical="center" shrinkToFit="1"/>
      <protection locked="0"/>
    </xf>
    <xf numFmtId="0" fontId="0" fillId="0" borderId="146" xfId="5" applyFont="1" applyBorder="1" applyAlignment="1" applyProtection="1">
      <alignment horizontal="center" vertical="center" shrinkToFit="1"/>
      <protection locked="0"/>
    </xf>
    <xf numFmtId="0" fontId="0" fillId="0" borderId="146" xfId="5" applyFont="1" applyBorder="1" applyAlignment="1" applyProtection="1">
      <alignment vertical="center" shrinkToFit="1"/>
      <protection locked="0"/>
    </xf>
    <xf numFmtId="0" fontId="0" fillId="0" borderId="149" xfId="5" applyFont="1" applyBorder="1" applyAlignment="1" applyProtection="1">
      <alignment vertical="center" shrinkToFit="1"/>
      <protection locked="0"/>
    </xf>
    <xf numFmtId="0" fontId="30" fillId="0" borderId="0" xfId="0" applyFont="1" applyAlignment="1">
      <alignment horizontal="left" vertical="center"/>
    </xf>
    <xf numFmtId="188" fontId="0" fillId="0" borderId="0" xfId="4" applyNumberFormat="1" applyFont="1" applyBorder="1" applyAlignment="1">
      <alignment horizontal="center" vertical="center"/>
    </xf>
    <xf numFmtId="188" fontId="0" fillId="0" borderId="0" xfId="0" applyNumberFormat="1" applyAlignment="1" applyProtection="1">
      <alignment horizontal="center" vertical="center"/>
      <protection locked="0"/>
    </xf>
    <xf numFmtId="0" fontId="0" fillId="0" borderId="0" xfId="0" applyAlignment="1" applyProtection="1">
      <alignment horizontal="center" vertical="center"/>
      <protection locked="0"/>
    </xf>
    <xf numFmtId="0" fontId="0" fillId="0" borderId="0" xfId="0" applyAlignment="1">
      <alignment horizontal="center" vertical="center" wrapText="1"/>
    </xf>
    <xf numFmtId="0" fontId="0" fillId="0" borderId="132" xfId="7" applyNumberFormat="1" applyFont="1" applyBorder="1" applyAlignment="1">
      <alignment horizontal="center" vertical="center" wrapText="1"/>
    </xf>
    <xf numFmtId="188" fontId="0" fillId="0" borderId="0" xfId="4" applyNumberFormat="1" applyFont="1" applyBorder="1" applyAlignment="1">
      <alignment vertical="center"/>
    </xf>
    <xf numFmtId="188" fontId="0" fillId="0" borderId="0" xfId="0" applyNumberFormat="1" applyProtection="1">
      <alignment vertical="center"/>
      <protection locked="0"/>
    </xf>
    <xf numFmtId="0" fontId="0" fillId="0" borderId="274" xfId="0" applyBorder="1" applyAlignment="1">
      <alignment vertical="center" wrapText="1"/>
    </xf>
    <xf numFmtId="0" fontId="0" fillId="0" borderId="339" xfId="0" applyBorder="1" applyAlignment="1">
      <alignment horizontal="right" vertical="center" wrapText="1"/>
    </xf>
    <xf numFmtId="56" fontId="0" fillId="0" borderId="132" xfId="0" applyNumberFormat="1" applyBorder="1" applyAlignment="1">
      <alignment horizontal="center" vertical="center" wrapText="1"/>
    </xf>
    <xf numFmtId="55" fontId="0" fillId="12" borderId="362" xfId="0" applyNumberFormat="1" applyFill="1" applyBorder="1" applyAlignment="1">
      <alignment vertical="center" shrinkToFit="1"/>
    </xf>
    <xf numFmtId="55" fontId="0" fillId="12" borderId="444" xfId="0" applyNumberFormat="1" applyFill="1" applyBorder="1" applyAlignment="1">
      <alignment vertical="center" shrinkToFit="1"/>
    </xf>
    <xf numFmtId="0" fontId="1" fillId="0" borderId="0" xfId="2" applyAlignment="1">
      <alignment horizontal="left" vertical="center"/>
    </xf>
    <xf numFmtId="195" fontId="21" fillId="0" borderId="0" xfId="2" applyNumberFormat="1" applyFont="1" applyAlignment="1">
      <alignment horizontal="center" vertical="center"/>
    </xf>
    <xf numFmtId="0" fontId="21" fillId="0" borderId="0" xfId="2" applyFont="1">
      <alignment vertical="center"/>
    </xf>
    <xf numFmtId="195" fontId="8" fillId="0" borderId="0" xfId="2" applyNumberFormat="1" applyFont="1" applyAlignment="1">
      <alignment vertical="center" shrinkToFit="1"/>
    </xf>
    <xf numFmtId="0" fontId="0" fillId="0" borderId="281" xfId="0" applyBorder="1" applyAlignment="1">
      <alignment horizontal="left" vertical="center"/>
    </xf>
    <xf numFmtId="0" fontId="8" fillId="0" borderId="445" xfId="0" applyFont="1" applyBorder="1" applyAlignment="1">
      <alignment horizontal="center" vertical="center" wrapText="1"/>
    </xf>
    <xf numFmtId="0" fontId="0" fillId="12" borderId="373" xfId="0" applyFill="1" applyBorder="1" applyAlignment="1">
      <alignment vertical="center" shrinkToFit="1"/>
    </xf>
    <xf numFmtId="0" fontId="0" fillId="12" borderId="186" xfId="0" applyFill="1" applyBorder="1" applyAlignment="1">
      <alignment horizontal="left" vertical="center" shrinkToFit="1"/>
    </xf>
    <xf numFmtId="0" fontId="0" fillId="12" borderId="374" xfId="0" applyFill="1" applyBorder="1" applyAlignment="1">
      <alignment horizontal="right" vertical="center" shrinkToFit="1"/>
    </xf>
    <xf numFmtId="0" fontId="0" fillId="12" borderId="390" xfId="0" applyFill="1" applyBorder="1" applyAlignment="1">
      <alignment horizontal="center" vertical="center" wrapText="1"/>
    </xf>
    <xf numFmtId="0" fontId="0" fillId="12" borderId="391" xfId="0" applyFill="1" applyBorder="1" applyAlignment="1">
      <alignment horizontal="center" vertical="center" wrapText="1"/>
    </xf>
    <xf numFmtId="0" fontId="0" fillId="12" borderId="50" xfId="0" applyFill="1" applyBorder="1" applyAlignment="1">
      <alignment vertical="center" wrapText="1"/>
    </xf>
    <xf numFmtId="0" fontId="0" fillId="12" borderId="188" xfId="0" applyFill="1" applyBorder="1" applyAlignment="1">
      <alignment vertical="center" wrapText="1"/>
    </xf>
    <xf numFmtId="0" fontId="0" fillId="12" borderId="377" xfId="0" applyFill="1" applyBorder="1" applyAlignment="1">
      <alignment horizontal="center" vertical="center"/>
    </xf>
    <xf numFmtId="2" fontId="0" fillId="12" borderId="130" xfId="0" applyNumberFormat="1" applyFill="1" applyBorder="1" applyAlignment="1">
      <alignment horizontal="center" vertical="center"/>
    </xf>
    <xf numFmtId="0" fontId="0" fillId="12" borderId="22" xfId="0" applyFill="1" applyBorder="1" applyAlignment="1">
      <alignment vertical="center" wrapText="1"/>
    </xf>
    <xf numFmtId="0" fontId="0" fillId="12" borderId="15" xfId="0" applyFill="1" applyBorder="1" applyAlignment="1">
      <alignment vertical="center" wrapText="1"/>
    </xf>
    <xf numFmtId="199" fontId="0" fillId="12" borderId="378" xfId="0" applyNumberFormat="1" applyFill="1" applyBorder="1" applyAlignment="1">
      <alignment horizontal="left" vertical="center" wrapText="1"/>
    </xf>
    <xf numFmtId="199" fontId="0" fillId="12" borderId="186" xfId="0" applyNumberFormat="1" applyFill="1" applyBorder="1" applyAlignment="1">
      <alignment horizontal="left" vertical="center" wrapText="1"/>
    </xf>
    <xf numFmtId="199" fontId="0" fillId="12" borderId="379" xfId="0" applyNumberFormat="1" applyFill="1" applyBorder="1" applyAlignment="1">
      <alignment horizontal="left" vertical="center" wrapText="1"/>
    </xf>
    <xf numFmtId="38" fontId="0" fillId="12" borderId="377" xfId="7" applyFont="1" applyFill="1" applyBorder="1" applyAlignment="1">
      <alignment horizontal="center" vertical="center" wrapText="1"/>
    </xf>
    <xf numFmtId="0" fontId="0" fillId="12" borderId="22" xfId="0" applyFill="1" applyBorder="1" applyAlignment="1">
      <alignment horizontal="center" vertical="center"/>
    </xf>
    <xf numFmtId="0" fontId="0" fillId="12" borderId="107" xfId="0" applyFill="1" applyBorder="1" applyAlignment="1">
      <alignment horizontal="center" vertical="center"/>
    </xf>
    <xf numFmtId="0" fontId="0" fillId="12" borderId="364" xfId="0" applyFill="1" applyBorder="1" applyAlignment="1">
      <alignment horizontal="center" vertical="center"/>
    </xf>
    <xf numFmtId="38" fontId="0" fillId="12" borderId="45" xfId="7" applyFont="1" applyFill="1" applyBorder="1">
      <alignment vertical="center"/>
    </xf>
    <xf numFmtId="38" fontId="0" fillId="12" borderId="16" xfId="7" applyFont="1" applyFill="1" applyBorder="1">
      <alignment vertical="center"/>
    </xf>
    <xf numFmtId="3" fontId="0" fillId="12" borderId="376" xfId="0" applyNumberFormat="1" applyFill="1" applyBorder="1" applyAlignment="1">
      <alignment horizontal="center" vertical="center" wrapText="1"/>
    </xf>
    <xf numFmtId="0" fontId="0" fillId="12" borderId="15" xfId="0" applyFill="1" applyBorder="1" applyAlignment="1">
      <alignment horizontal="center" vertical="center"/>
    </xf>
    <xf numFmtId="0" fontId="1" fillId="12" borderId="58" xfId="5" applyFill="1" applyBorder="1" applyAlignment="1">
      <alignment horizontal="center" vertical="center" shrinkToFit="1"/>
    </xf>
    <xf numFmtId="0" fontId="1" fillId="12" borderId="2" xfId="5" applyFill="1" applyBorder="1" applyAlignment="1">
      <alignment horizontal="right" vertical="center" shrinkToFit="1"/>
    </xf>
    <xf numFmtId="189" fontId="1" fillId="12" borderId="369" xfId="5" applyNumberFormat="1" applyFill="1" applyBorder="1" applyAlignment="1">
      <alignment horizontal="right" vertical="center" shrinkToFit="1"/>
    </xf>
    <xf numFmtId="0" fontId="0" fillId="12" borderId="2" xfId="5" applyFont="1" applyFill="1" applyBorder="1" applyAlignment="1">
      <alignment horizontal="left" vertical="center" shrinkToFit="1"/>
    </xf>
    <xf numFmtId="0" fontId="1" fillId="12" borderId="2" xfId="5" applyFill="1" applyBorder="1" applyAlignment="1">
      <alignment vertical="center" shrinkToFit="1"/>
    </xf>
    <xf numFmtId="0" fontId="0" fillId="12" borderId="2" xfId="5" applyFont="1" applyFill="1" applyBorder="1" applyAlignment="1">
      <alignment horizontal="right" vertical="center" shrinkToFit="1"/>
    </xf>
    <xf numFmtId="0" fontId="1" fillId="12" borderId="369" xfId="5" applyFill="1" applyBorder="1" applyAlignment="1">
      <alignment horizontal="right" vertical="center" shrinkToFit="1"/>
    </xf>
    <xf numFmtId="0" fontId="1" fillId="12" borderId="163" xfId="5" applyFill="1" applyBorder="1" applyAlignment="1">
      <alignment vertical="center" shrinkToFit="1"/>
    </xf>
    <xf numFmtId="0" fontId="0" fillId="12" borderId="50" xfId="0" applyFill="1" applyBorder="1" applyAlignment="1">
      <alignment vertical="center" shrinkToFit="1"/>
    </xf>
    <xf numFmtId="0" fontId="0" fillId="12" borderId="374" xfId="0" applyFill="1" applyBorder="1" applyAlignment="1">
      <alignment horizontal="left" vertical="center" shrinkToFit="1"/>
    </xf>
    <xf numFmtId="196" fontId="0" fillId="12" borderId="219" xfId="0" applyNumberFormat="1" applyFill="1" applyBorder="1" applyAlignment="1">
      <alignment horizontal="center" vertical="center" shrinkToFit="1"/>
    </xf>
    <xf numFmtId="0" fontId="1" fillId="12" borderId="81" xfId="0" applyFont="1" applyFill="1" applyBorder="1" applyAlignment="1">
      <alignment vertical="center" shrinkToFit="1"/>
    </xf>
    <xf numFmtId="196" fontId="1" fillId="12" borderId="220" xfId="0" applyNumberFormat="1" applyFont="1" applyFill="1" applyBorder="1" applyAlignment="1">
      <alignment horizontal="center" vertical="center" shrinkToFit="1"/>
    </xf>
    <xf numFmtId="196" fontId="1" fillId="12" borderId="219" xfId="0" applyNumberFormat="1" applyFont="1" applyFill="1" applyBorder="1" applyAlignment="1">
      <alignment horizontal="center" vertical="center" shrinkToFit="1"/>
    </xf>
    <xf numFmtId="0" fontId="0" fillId="12" borderId="81" xfId="0" applyFill="1" applyBorder="1" applyAlignment="1">
      <alignment horizontal="center" vertical="center" shrinkToFit="1"/>
    </xf>
    <xf numFmtId="196" fontId="0" fillId="12" borderId="220" xfId="0" applyNumberFormat="1" applyFill="1" applyBorder="1" applyAlignment="1">
      <alignment horizontal="center" vertical="center" shrinkToFit="1"/>
    </xf>
    <xf numFmtId="196" fontId="1" fillId="12" borderId="76" xfId="0" applyNumberFormat="1" applyFont="1" applyFill="1" applyBorder="1" applyAlignment="1">
      <alignment horizontal="center" vertical="center" shrinkToFit="1"/>
    </xf>
    <xf numFmtId="196" fontId="1" fillId="12" borderId="221" xfId="0" applyNumberFormat="1" applyFont="1" applyFill="1" applyBorder="1" applyAlignment="1">
      <alignment horizontal="center" vertical="center" shrinkToFit="1"/>
    </xf>
    <xf numFmtId="0" fontId="0" fillId="12" borderId="220" xfId="0" applyFill="1" applyBorder="1" applyAlignment="1">
      <alignment horizontal="center" vertical="center" shrinkToFit="1"/>
    </xf>
    <xf numFmtId="0" fontId="0" fillId="12" borderId="219" xfId="0" applyFill="1" applyBorder="1" applyAlignment="1">
      <alignment horizontal="center" vertical="center" shrinkToFit="1"/>
    </xf>
    <xf numFmtId="0" fontId="1" fillId="12" borderId="81" xfId="0" applyFont="1" applyFill="1" applyBorder="1" applyAlignment="1">
      <alignment horizontal="center" vertical="center" shrinkToFit="1"/>
    </xf>
    <xf numFmtId="0" fontId="1" fillId="12" borderId="220" xfId="0" applyFont="1" applyFill="1" applyBorder="1" applyAlignment="1">
      <alignment horizontal="center" vertical="center" shrinkToFit="1"/>
    </xf>
    <xf numFmtId="0" fontId="1" fillId="12" borderId="222" xfId="0" applyFont="1" applyFill="1" applyBorder="1" applyAlignment="1">
      <alignment horizontal="center" vertical="center" shrinkToFit="1"/>
    </xf>
    <xf numFmtId="0" fontId="0" fillId="12" borderId="79" xfId="0" applyFill="1" applyBorder="1" applyAlignment="1">
      <alignment horizontal="center" vertical="center"/>
    </xf>
    <xf numFmtId="1" fontId="0" fillId="12" borderId="396" xfId="0" applyNumberFormat="1" applyFill="1" applyBorder="1" applyAlignment="1">
      <alignment horizontal="right" vertical="center"/>
    </xf>
    <xf numFmtId="1" fontId="0" fillId="12" borderId="170" xfId="0" applyNumberFormat="1" applyFill="1" applyBorder="1" applyAlignment="1">
      <alignment horizontal="right" vertical="center"/>
    </xf>
    <xf numFmtId="1" fontId="0" fillId="12" borderId="22" xfId="0" applyNumberFormat="1" applyFill="1" applyBorder="1" applyAlignment="1">
      <alignment horizontal="right" vertical="center"/>
    </xf>
    <xf numFmtId="1" fontId="0" fillId="12" borderId="369" xfId="0" applyNumberFormat="1" applyFill="1" applyBorder="1" applyAlignment="1">
      <alignment horizontal="right" vertical="center"/>
    </xf>
    <xf numFmtId="0" fontId="0" fillId="12" borderId="188" xfId="0" applyFill="1" applyBorder="1" applyAlignment="1">
      <alignment horizontal="right" vertical="center"/>
    </xf>
    <xf numFmtId="1" fontId="0" fillId="12" borderId="356" xfId="0" applyNumberFormat="1" applyFill="1" applyBorder="1" applyAlignment="1">
      <alignment vertical="center" wrapText="1"/>
    </xf>
    <xf numFmtId="1" fontId="0" fillId="12" borderId="67" xfId="0" applyNumberFormat="1" applyFill="1" applyBorder="1" applyAlignment="1">
      <alignment vertical="center" wrapText="1"/>
    </xf>
    <xf numFmtId="0" fontId="0" fillId="12" borderId="32" xfId="0" applyFill="1" applyBorder="1">
      <alignment vertical="center"/>
    </xf>
    <xf numFmtId="0" fontId="0" fillId="12" borderId="108" xfId="0" applyFill="1" applyBorder="1">
      <alignment vertical="center"/>
    </xf>
    <xf numFmtId="1" fontId="0" fillId="12" borderId="107" xfId="0" applyNumberFormat="1" applyFill="1" applyBorder="1" applyAlignment="1">
      <alignment horizontal="right" vertical="center"/>
    </xf>
    <xf numFmtId="1" fontId="0" fillId="12" borderId="19" xfId="0" applyNumberFormat="1" applyFill="1" applyBorder="1" applyAlignment="1">
      <alignment vertical="center" wrapText="1"/>
    </xf>
    <xf numFmtId="1" fontId="0" fillId="12" borderId="18" xfId="0" applyNumberFormat="1" applyFill="1" applyBorder="1" applyAlignment="1">
      <alignment vertical="center" wrapText="1"/>
    </xf>
    <xf numFmtId="0" fontId="0" fillId="12" borderId="163" xfId="0" applyFill="1" applyBorder="1" applyAlignment="1">
      <alignment vertical="center" wrapText="1"/>
    </xf>
    <xf numFmtId="1" fontId="0" fillId="12" borderId="163" xfId="0" applyNumberFormat="1" applyFill="1" applyBorder="1" applyAlignment="1">
      <alignment vertical="center" wrapText="1"/>
    </xf>
    <xf numFmtId="1" fontId="0" fillId="12" borderId="163" xfId="0" applyNumberFormat="1" applyFill="1" applyBorder="1">
      <alignment vertical="center"/>
    </xf>
    <xf numFmtId="1" fontId="0" fillId="12" borderId="2" xfId="0" applyNumberFormat="1" applyFill="1" applyBorder="1" applyAlignment="1">
      <alignment vertical="center" wrapText="1"/>
    </xf>
    <xf numFmtId="0" fontId="0" fillId="12" borderId="345" xfId="0" applyFill="1" applyBorder="1" applyAlignment="1">
      <alignment horizontal="center" vertical="center" wrapText="1"/>
    </xf>
    <xf numFmtId="0" fontId="0" fillId="12" borderId="0" xfId="0" applyFill="1">
      <alignment vertical="center"/>
    </xf>
    <xf numFmtId="0" fontId="0" fillId="12" borderId="71" xfId="0" applyFill="1" applyBorder="1">
      <alignment vertical="center"/>
    </xf>
    <xf numFmtId="188" fontId="0" fillId="12" borderId="439" xfId="0" applyNumberFormat="1" applyFill="1" applyBorder="1" applyAlignment="1">
      <alignment horizontal="right" vertical="center"/>
    </xf>
    <xf numFmtId="1" fontId="0" fillId="12" borderId="446" xfId="0" applyNumberFormat="1" applyFill="1" applyBorder="1" applyAlignment="1">
      <alignment horizontal="right" vertical="center"/>
    </xf>
    <xf numFmtId="0" fontId="0" fillId="12" borderId="170" xfId="0" applyFill="1" applyBorder="1" applyAlignment="1">
      <alignment horizontal="right" vertical="center" wrapText="1"/>
    </xf>
    <xf numFmtId="0" fontId="0" fillId="12" borderId="22" xfId="0" applyFill="1" applyBorder="1" applyAlignment="1">
      <alignment horizontal="right" vertical="center" wrapText="1"/>
    </xf>
    <xf numFmtId="0" fontId="0" fillId="12" borderId="107" xfId="0" applyFill="1" applyBorder="1" applyAlignment="1">
      <alignment horizontal="right" vertical="center" wrapText="1"/>
    </xf>
    <xf numFmtId="196" fontId="1" fillId="12" borderId="232" xfId="0" applyNumberFormat="1" applyFont="1" applyFill="1" applyBorder="1" applyAlignment="1">
      <alignment horizontal="center" vertical="center" shrinkToFit="1"/>
    </xf>
    <xf numFmtId="194" fontId="0" fillId="12" borderId="220" xfId="0" applyNumberFormat="1" applyFill="1" applyBorder="1" applyAlignment="1">
      <alignment horizontal="center" vertical="center" shrinkToFit="1"/>
    </xf>
    <xf numFmtId="194" fontId="1" fillId="12" borderId="219" xfId="0" applyNumberFormat="1" applyFont="1" applyFill="1" applyBorder="1" applyAlignment="1">
      <alignment horizontal="center" vertical="center" shrinkToFit="1"/>
    </xf>
    <xf numFmtId="196" fontId="1" fillId="12" borderId="233" xfId="0" applyNumberFormat="1" applyFont="1" applyFill="1" applyBorder="1" applyAlignment="1">
      <alignment horizontal="center" vertical="center" shrinkToFit="1"/>
    </xf>
    <xf numFmtId="196" fontId="1" fillId="12" borderId="234" xfId="0" applyNumberFormat="1" applyFont="1" applyFill="1" applyBorder="1" applyAlignment="1">
      <alignment horizontal="center" vertical="center" shrinkToFit="1"/>
    </xf>
    <xf numFmtId="196" fontId="1" fillId="12" borderId="222" xfId="0" applyNumberFormat="1" applyFont="1" applyFill="1" applyBorder="1" applyAlignment="1">
      <alignment horizontal="center" vertical="center" shrinkToFit="1"/>
    </xf>
    <xf numFmtId="0" fontId="11" fillId="0" borderId="17" xfId="0" applyFont="1" applyBorder="1" applyAlignment="1">
      <alignment horizontal="center" vertical="center" wrapText="1"/>
    </xf>
    <xf numFmtId="0" fontId="11" fillId="0" borderId="226" xfId="0" applyFont="1" applyBorder="1" applyAlignment="1">
      <alignment horizontal="center" vertical="center" wrapText="1"/>
    </xf>
    <xf numFmtId="0" fontId="11" fillId="0" borderId="227" xfId="0" applyFont="1" applyBorder="1" applyAlignment="1">
      <alignment horizontal="center" vertical="center" wrapText="1"/>
    </xf>
    <xf numFmtId="0" fontId="0" fillId="12" borderId="78" xfId="0" applyFill="1" applyBorder="1" applyAlignment="1">
      <alignment horizontal="center" vertical="center"/>
    </xf>
    <xf numFmtId="196" fontId="0" fillId="12" borderId="232" xfId="0" applyNumberFormat="1" applyFill="1" applyBorder="1" applyAlignment="1">
      <alignment horizontal="center" vertical="center"/>
    </xf>
    <xf numFmtId="196" fontId="0" fillId="12" borderId="81" xfId="0" applyNumberFormat="1" applyFill="1" applyBorder="1" applyAlignment="1">
      <alignment horizontal="center" vertical="center"/>
    </xf>
    <xf numFmtId="0" fontId="0" fillId="12" borderId="76" xfId="0" applyFill="1" applyBorder="1" applyAlignment="1">
      <alignment horizontal="center" vertical="center"/>
    </xf>
    <xf numFmtId="196" fontId="0" fillId="12" borderId="243" xfId="0" applyNumberFormat="1" applyFill="1" applyBorder="1" applyAlignment="1">
      <alignment horizontal="center" vertical="center" wrapText="1"/>
    </xf>
    <xf numFmtId="196" fontId="0" fillId="12" borderId="244" xfId="0" applyNumberFormat="1" applyFill="1" applyBorder="1" applyAlignment="1">
      <alignment horizontal="center" vertical="center"/>
    </xf>
    <xf numFmtId="196" fontId="0" fillId="12" borderId="245" xfId="0" applyNumberFormat="1" applyFill="1" applyBorder="1" applyAlignment="1">
      <alignment horizontal="center" vertical="center"/>
    </xf>
    <xf numFmtId="196" fontId="0" fillId="12" borderId="232" xfId="0" applyNumberFormat="1" applyFill="1" applyBorder="1" applyAlignment="1">
      <alignment horizontal="center" vertical="center" wrapText="1"/>
    </xf>
    <xf numFmtId="196" fontId="0" fillId="12" borderId="80" xfId="0" applyNumberFormat="1" applyFill="1" applyBorder="1" applyAlignment="1">
      <alignment horizontal="center" vertical="center" wrapText="1"/>
    </xf>
    <xf numFmtId="195" fontId="3" fillId="12" borderId="0" xfId="2" applyNumberFormat="1" applyFont="1" applyFill="1" applyAlignment="1" applyProtection="1">
      <alignment horizontal="center" vertical="center" shrinkToFit="1"/>
      <protection locked="0"/>
    </xf>
    <xf numFmtId="0" fontId="0" fillId="12" borderId="83" xfId="2" applyFont="1" applyFill="1" applyBorder="1" applyAlignment="1">
      <alignment horizontal="right" vertical="center" shrinkToFit="1"/>
    </xf>
    <xf numFmtId="0" fontId="5" fillId="12" borderId="155" xfId="2" applyFont="1" applyFill="1" applyBorder="1" applyAlignment="1">
      <alignment horizontal="right" vertical="center" shrinkToFit="1"/>
    </xf>
    <xf numFmtId="0" fontId="5" fillId="12" borderId="102" xfId="2" applyFont="1" applyFill="1" applyBorder="1" applyAlignment="1">
      <alignment horizontal="right" vertical="center" shrinkToFit="1"/>
    </xf>
    <xf numFmtId="0" fontId="5" fillId="12" borderId="82" xfId="2" applyFont="1" applyFill="1" applyBorder="1" applyAlignment="1">
      <alignment horizontal="right" vertical="center" shrinkToFit="1"/>
    </xf>
    <xf numFmtId="0" fontId="5" fillId="12" borderId="295" xfId="2" applyFont="1" applyFill="1" applyBorder="1" applyAlignment="1">
      <alignment horizontal="right" vertical="center" shrinkToFit="1"/>
    </xf>
    <xf numFmtId="0" fontId="5" fillId="12" borderId="16" xfId="2" applyFont="1" applyFill="1" applyBorder="1" applyAlignment="1">
      <alignment horizontal="left" vertical="center"/>
    </xf>
    <xf numFmtId="0" fontId="5" fillId="12" borderId="17" xfId="2" applyFont="1" applyFill="1" applyBorder="1" applyAlignment="1">
      <alignment horizontal="right" vertical="center" shrinkToFit="1"/>
    </xf>
    <xf numFmtId="0" fontId="5" fillId="12" borderId="108" xfId="2" applyFont="1" applyFill="1" applyBorder="1">
      <alignment vertical="center"/>
    </xf>
    <xf numFmtId="0" fontId="7" fillId="0" borderId="353" xfId="0" applyFont="1" applyBorder="1" applyAlignment="1" applyProtection="1">
      <alignment vertical="center" wrapText="1"/>
      <protection locked="0"/>
    </xf>
    <xf numFmtId="0" fontId="7" fillId="0" borderId="354" xfId="0" applyFont="1" applyBorder="1" applyAlignment="1" applyProtection="1">
      <alignment vertical="center" wrapText="1"/>
      <protection locked="0"/>
    </xf>
    <xf numFmtId="0" fontId="7" fillId="0" borderId="355" xfId="0" applyFont="1" applyBorder="1" applyAlignment="1" applyProtection="1">
      <alignment vertical="center" wrapText="1"/>
      <protection locked="0"/>
    </xf>
    <xf numFmtId="0" fontId="7" fillId="0" borderId="172" xfId="0" applyFont="1" applyBorder="1" applyAlignment="1" applyProtection="1">
      <alignment vertical="center" wrapText="1"/>
      <protection locked="0"/>
    </xf>
    <xf numFmtId="0" fontId="7" fillId="0" borderId="173" xfId="0" applyFont="1" applyBorder="1" applyAlignment="1" applyProtection="1">
      <alignment vertical="center" wrapText="1"/>
      <protection locked="0"/>
    </xf>
    <xf numFmtId="0" fontId="7" fillId="0" borderId="174" xfId="0" applyFont="1" applyBorder="1" applyAlignment="1" applyProtection="1">
      <alignment vertical="center" wrapText="1"/>
      <protection locked="0"/>
    </xf>
    <xf numFmtId="1" fontId="7" fillId="12" borderId="370" xfId="0" applyNumberFormat="1" applyFont="1" applyFill="1" applyBorder="1" applyAlignment="1">
      <alignment vertical="center" wrapText="1"/>
    </xf>
    <xf numFmtId="0" fontId="7" fillId="12" borderId="163" xfId="0" applyFont="1" applyFill="1" applyBorder="1" applyAlignment="1">
      <alignment vertical="center" wrapText="1"/>
    </xf>
    <xf numFmtId="0" fontId="7" fillId="0" borderId="172" xfId="0" applyFont="1" applyBorder="1" applyProtection="1">
      <alignment vertical="center"/>
      <protection locked="0"/>
    </xf>
    <xf numFmtId="0" fontId="7" fillId="0" borderId="173" xfId="0" applyFont="1" applyBorder="1" applyProtection="1">
      <alignment vertical="center"/>
      <protection locked="0"/>
    </xf>
    <xf numFmtId="0" fontId="7" fillId="0" borderId="174" xfId="0" applyFont="1" applyBorder="1" applyProtection="1">
      <alignment vertical="center"/>
      <protection locked="0"/>
    </xf>
    <xf numFmtId="1" fontId="7" fillId="12" borderId="356" xfId="0" applyNumberFormat="1" applyFont="1" applyFill="1" applyBorder="1" applyAlignment="1">
      <alignment vertical="center" wrapText="1"/>
    </xf>
    <xf numFmtId="1" fontId="7" fillId="12" borderId="163" xfId="0" applyNumberFormat="1" applyFont="1" applyFill="1" applyBorder="1" applyAlignment="1">
      <alignment vertical="center" wrapText="1"/>
    </xf>
    <xf numFmtId="1" fontId="7" fillId="12" borderId="67" xfId="0" applyNumberFormat="1" applyFont="1" applyFill="1" applyBorder="1" applyAlignment="1">
      <alignment vertical="center" wrapText="1"/>
    </xf>
    <xf numFmtId="1" fontId="7" fillId="12" borderId="163" xfId="0" applyNumberFormat="1" applyFont="1" applyFill="1" applyBorder="1">
      <alignment vertical="center"/>
    </xf>
    <xf numFmtId="0" fontId="7" fillId="10" borderId="172" xfId="0" applyFont="1" applyFill="1" applyBorder="1" applyAlignment="1" applyProtection="1">
      <alignment vertical="center" wrapText="1"/>
      <protection locked="0"/>
    </xf>
    <xf numFmtId="0" fontId="7" fillId="10" borderId="172" xfId="0" applyFont="1" applyFill="1" applyBorder="1" applyProtection="1">
      <alignment vertical="center"/>
      <protection locked="0"/>
    </xf>
    <xf numFmtId="0" fontId="7" fillId="10" borderId="173" xfId="0" applyFont="1" applyFill="1" applyBorder="1" applyAlignment="1" applyProtection="1">
      <alignment vertical="center" wrapText="1"/>
      <protection locked="0"/>
    </xf>
    <xf numFmtId="1" fontId="7" fillId="12" borderId="2" xfId="0" applyNumberFormat="1" applyFont="1" applyFill="1" applyBorder="1" applyAlignment="1">
      <alignment vertical="center" wrapText="1"/>
    </xf>
    <xf numFmtId="0" fontId="7" fillId="12" borderId="32" xfId="0" applyFont="1" applyFill="1" applyBorder="1">
      <alignment vertical="center"/>
    </xf>
    <xf numFmtId="0" fontId="7" fillId="12" borderId="108" xfId="0" applyFont="1" applyFill="1" applyBorder="1">
      <alignment vertical="center"/>
    </xf>
    <xf numFmtId="1" fontId="7" fillId="12" borderId="396" xfId="0" applyNumberFormat="1" applyFont="1" applyFill="1" applyBorder="1" applyAlignment="1">
      <alignment horizontal="right" vertical="center"/>
    </xf>
    <xf numFmtId="1" fontId="7" fillId="12" borderId="446" xfId="0" applyNumberFormat="1" applyFont="1" applyFill="1" applyBorder="1" applyAlignment="1">
      <alignment horizontal="right" vertical="center"/>
    </xf>
    <xf numFmtId="188" fontId="7" fillId="12" borderId="439" xfId="0" applyNumberFormat="1" applyFont="1" applyFill="1" applyBorder="1" applyAlignment="1">
      <alignment horizontal="right" vertical="center"/>
    </xf>
    <xf numFmtId="1" fontId="7" fillId="12" borderId="170" xfId="0" applyNumberFormat="1" applyFont="1" applyFill="1" applyBorder="1" applyAlignment="1">
      <alignment horizontal="right" vertical="center"/>
    </xf>
    <xf numFmtId="1" fontId="7" fillId="12" borderId="22" xfId="0" applyNumberFormat="1" applyFont="1" applyFill="1" applyBorder="1" applyAlignment="1">
      <alignment horizontal="right" vertical="center"/>
    </xf>
    <xf numFmtId="1" fontId="7" fillId="12" borderId="369" xfId="0" applyNumberFormat="1" applyFont="1" applyFill="1" applyBorder="1" applyAlignment="1">
      <alignment horizontal="right" vertical="center"/>
    </xf>
    <xf numFmtId="0" fontId="7" fillId="12" borderId="188" xfId="0" applyFont="1" applyFill="1" applyBorder="1" applyAlignment="1">
      <alignment horizontal="right" vertical="center"/>
    </xf>
    <xf numFmtId="0" fontId="5" fillId="12" borderId="46" xfId="2" applyFont="1" applyFill="1" applyBorder="1" applyAlignment="1">
      <alignment horizontal="right" vertical="center"/>
    </xf>
    <xf numFmtId="0" fontId="5" fillId="12" borderId="18" xfId="2" applyFont="1" applyFill="1" applyBorder="1" applyAlignment="1">
      <alignment horizontal="center" vertical="center" shrinkToFit="1"/>
    </xf>
    <xf numFmtId="1" fontId="5" fillId="12" borderId="72" xfId="2" applyNumberFormat="1" applyFont="1" applyFill="1" applyBorder="1" applyAlignment="1">
      <alignment horizontal="right" vertical="center"/>
    </xf>
    <xf numFmtId="0" fontId="5" fillId="12" borderId="46" xfId="2" applyFont="1" applyFill="1" applyBorder="1" applyAlignment="1">
      <alignment horizontal="right" vertical="center" shrinkToFit="1"/>
    </xf>
    <xf numFmtId="0" fontId="1" fillId="0" borderId="325" xfId="2" applyBorder="1" applyAlignment="1">
      <alignment vertical="center" shrinkToFit="1"/>
    </xf>
    <xf numFmtId="0" fontId="1" fillId="12" borderId="73" xfId="2" applyFill="1" applyBorder="1" applyAlignment="1">
      <alignment vertical="center" shrinkToFit="1"/>
    </xf>
    <xf numFmtId="0" fontId="1" fillId="12" borderId="72" xfId="2" applyFill="1" applyBorder="1" applyAlignment="1">
      <alignment vertical="center" shrinkToFit="1"/>
    </xf>
    <xf numFmtId="0" fontId="1" fillId="12" borderId="101" xfId="2" applyFill="1" applyBorder="1" applyAlignment="1">
      <alignment vertical="center" shrinkToFit="1"/>
    </xf>
    <xf numFmtId="0" fontId="1" fillId="12" borderId="0" xfId="2" applyFill="1" applyAlignment="1">
      <alignment vertical="center" shrinkToFit="1"/>
    </xf>
    <xf numFmtId="190" fontId="1" fillId="12" borderId="448" xfId="2" applyNumberFormat="1" applyFill="1" applyBorder="1" applyAlignment="1">
      <alignment vertical="center" shrinkToFit="1"/>
    </xf>
    <xf numFmtId="190" fontId="1" fillId="12" borderId="450" xfId="2" applyNumberFormat="1" applyFill="1" applyBorder="1" applyAlignment="1">
      <alignment vertical="center" shrinkToFit="1"/>
    </xf>
    <xf numFmtId="191" fontId="1" fillId="12" borderId="0" xfId="2" applyNumberFormat="1" applyFill="1" applyAlignment="1">
      <alignment vertical="center" shrinkToFit="1"/>
    </xf>
    <xf numFmtId="0" fontId="1" fillId="12" borderId="286" xfId="2" applyFill="1" applyBorder="1" applyAlignment="1">
      <alignment vertical="center" shrinkToFit="1"/>
    </xf>
    <xf numFmtId="0" fontId="1" fillId="12" borderId="289" xfId="2" applyFill="1" applyBorder="1" applyAlignment="1">
      <alignment vertical="center" shrinkToFit="1"/>
    </xf>
    <xf numFmtId="0" fontId="1" fillId="12" borderId="61" xfId="2" applyFill="1" applyBorder="1" applyAlignment="1">
      <alignment vertical="center" shrinkToFit="1"/>
    </xf>
    <xf numFmtId="0" fontId="1" fillId="12" borderId="46" xfId="2" applyFill="1" applyBorder="1" applyAlignment="1">
      <alignment vertical="center" shrinkToFit="1"/>
    </xf>
    <xf numFmtId="190" fontId="1" fillId="12" borderId="293" xfId="2" applyNumberFormat="1" applyFill="1" applyBorder="1" applyAlignment="1">
      <alignment vertical="center" shrinkToFit="1"/>
    </xf>
    <xf numFmtId="190" fontId="1" fillId="12" borderId="294" xfId="2" applyNumberFormat="1" applyFill="1" applyBorder="1" applyAlignment="1">
      <alignment vertical="center" shrinkToFit="1"/>
    </xf>
    <xf numFmtId="0" fontId="0" fillId="12" borderId="0" xfId="2" applyFont="1" applyFill="1" applyAlignment="1">
      <alignment vertical="center" shrinkToFit="1"/>
    </xf>
    <xf numFmtId="0" fontId="1" fillId="12" borderId="303" xfId="2" applyFill="1" applyBorder="1" applyAlignment="1">
      <alignment vertical="center" shrinkToFit="1"/>
    </xf>
    <xf numFmtId="0" fontId="1" fillId="12" borderId="332" xfId="2" applyFill="1" applyBorder="1" applyAlignment="1">
      <alignment vertical="center" shrinkToFit="1"/>
    </xf>
    <xf numFmtId="0" fontId="1" fillId="12" borderId="302" xfId="2" applyFill="1" applyBorder="1" applyAlignment="1">
      <alignment vertical="center" shrinkToFit="1"/>
    </xf>
    <xf numFmtId="0" fontId="1" fillId="12" borderId="304" xfId="2" applyFill="1" applyBorder="1" applyAlignment="1">
      <alignment vertical="center" shrinkToFit="1"/>
    </xf>
    <xf numFmtId="0" fontId="1" fillId="12" borderId="3" xfId="2" applyFill="1" applyBorder="1" applyAlignment="1">
      <alignment horizontal="center" vertical="center" shrinkToFit="1"/>
    </xf>
    <xf numFmtId="0" fontId="1" fillId="12" borderId="308" xfId="2" applyFill="1" applyBorder="1" applyAlignment="1">
      <alignment horizontal="center" vertical="center" shrinkToFit="1"/>
    </xf>
    <xf numFmtId="0" fontId="1" fillId="12" borderId="0" xfId="2" applyFill="1" applyAlignment="1">
      <alignment horizontal="center" vertical="center" shrinkToFit="1"/>
    </xf>
    <xf numFmtId="0" fontId="1" fillId="12" borderId="116" xfId="2" applyFill="1" applyBorder="1" applyAlignment="1">
      <alignment horizontal="center" vertical="center" shrinkToFit="1"/>
    </xf>
    <xf numFmtId="0" fontId="1" fillId="12" borderId="311" xfId="2" applyFill="1" applyBorder="1" applyAlignment="1">
      <alignment vertical="center" shrinkToFit="1"/>
    </xf>
    <xf numFmtId="0" fontId="1" fillId="12" borderId="333" xfId="2" applyFill="1" applyBorder="1" applyAlignment="1">
      <alignment horizontal="center" vertical="center" shrinkToFit="1"/>
    </xf>
    <xf numFmtId="0" fontId="1" fillId="12" borderId="334" xfId="2" applyFill="1" applyBorder="1" applyAlignment="1">
      <alignment horizontal="center" vertical="center" shrinkToFit="1"/>
    </xf>
    <xf numFmtId="0" fontId="1" fillId="12" borderId="33" xfId="2" applyFill="1" applyBorder="1" applyAlignment="1">
      <alignment horizontal="center" vertical="center" shrinkToFit="1"/>
    </xf>
    <xf numFmtId="0" fontId="1" fillId="12" borderId="97" xfId="2" applyFill="1" applyBorder="1" applyAlignment="1">
      <alignment horizontal="center" vertical="center" shrinkToFit="1"/>
    </xf>
    <xf numFmtId="0" fontId="0" fillId="12" borderId="144" xfId="2" applyFont="1" applyFill="1" applyBorder="1" applyAlignment="1">
      <alignment horizontal="center" vertical="center" shrinkToFit="1"/>
    </xf>
    <xf numFmtId="0" fontId="0" fillId="12" borderId="300" xfId="2" applyFont="1" applyFill="1" applyBorder="1" applyAlignment="1">
      <alignment horizontal="center" vertical="center" shrinkToFit="1"/>
    </xf>
    <xf numFmtId="0" fontId="1" fillId="12" borderId="331" xfId="2" applyFill="1" applyBorder="1" applyAlignment="1">
      <alignment horizontal="center" vertical="center" shrinkToFit="1"/>
    </xf>
    <xf numFmtId="0" fontId="1" fillId="12" borderId="335" xfId="2" applyFill="1" applyBorder="1" applyAlignment="1">
      <alignment horizontal="center" vertical="center" shrinkToFit="1"/>
    </xf>
    <xf numFmtId="195" fontId="43" fillId="12" borderId="21" xfId="2" applyNumberFormat="1" applyFont="1" applyFill="1" applyBorder="1" applyAlignment="1">
      <alignment vertical="center" shrinkToFit="1"/>
    </xf>
    <xf numFmtId="0" fontId="54" fillId="0" borderId="4" xfId="2" applyFont="1" applyBorder="1" applyAlignment="1">
      <alignment horizontal="center" vertical="center" shrinkToFit="1"/>
    </xf>
    <xf numFmtId="195" fontId="54" fillId="0" borderId="0" xfId="2" applyNumberFormat="1" applyFont="1">
      <alignment vertical="center"/>
    </xf>
    <xf numFmtId="191" fontId="1" fillId="0" borderId="0" xfId="2" applyNumberFormat="1" applyAlignment="1">
      <alignment vertical="center" shrinkToFit="1"/>
    </xf>
    <xf numFmtId="0" fontId="0" fillId="0" borderId="68" xfId="5" applyFont="1" applyBorder="1" applyAlignment="1" applyProtection="1">
      <alignment vertical="center" shrinkToFit="1"/>
      <protection locked="0"/>
    </xf>
    <xf numFmtId="189" fontId="0" fillId="0" borderId="72" xfId="5" applyNumberFormat="1" applyFont="1" applyBorder="1" applyAlignment="1" applyProtection="1">
      <alignment horizontal="center" vertical="center" shrinkToFit="1"/>
      <protection locked="0"/>
    </xf>
    <xf numFmtId="0" fontId="0" fillId="0" borderId="72" xfId="5" applyFont="1" applyBorder="1" applyAlignment="1" applyProtection="1">
      <alignment horizontal="center" vertical="center" shrinkToFit="1"/>
      <protection locked="0"/>
    </xf>
    <xf numFmtId="0" fontId="0" fillId="0" borderId="72" xfId="5" applyFont="1" applyBorder="1" applyAlignment="1" applyProtection="1">
      <alignment vertical="center" shrinkToFit="1"/>
      <protection locked="0"/>
    </xf>
    <xf numFmtId="0" fontId="1" fillId="0" borderId="72" xfId="5" applyBorder="1" applyAlignment="1" applyProtection="1">
      <alignment horizontal="left" vertical="center" shrinkToFit="1"/>
      <protection locked="0"/>
    </xf>
    <xf numFmtId="0" fontId="0" fillId="0" borderId="453" xfId="5" applyFont="1" applyBorder="1" applyAlignment="1" applyProtection="1">
      <alignment vertical="center" shrinkToFit="1"/>
      <protection locked="0"/>
    </xf>
    <xf numFmtId="0" fontId="0" fillId="0" borderId="119" xfId="5" applyFont="1" applyBorder="1" applyAlignment="1" applyProtection="1">
      <alignment vertical="center" shrinkToFit="1"/>
      <protection locked="0"/>
    </xf>
    <xf numFmtId="3" fontId="0" fillId="0" borderId="4" xfId="0" applyNumberFormat="1" applyBorder="1">
      <alignment vertical="center"/>
    </xf>
    <xf numFmtId="0" fontId="0" fillId="14" borderId="4" xfId="0" quotePrefix="1" applyFill="1" applyBorder="1" applyAlignment="1">
      <alignment vertical="center" shrinkToFit="1"/>
    </xf>
    <xf numFmtId="3" fontId="0" fillId="0" borderId="4" xfId="0" applyNumberFormat="1" applyBorder="1" applyAlignment="1">
      <alignment vertical="center" shrinkToFit="1"/>
    </xf>
    <xf numFmtId="3" fontId="0" fillId="16" borderId="0" xfId="0" applyNumberFormat="1" applyFill="1" applyAlignment="1">
      <alignment vertical="center" shrinkToFit="1"/>
    </xf>
    <xf numFmtId="3" fontId="0" fillId="14" borderId="4" xfId="0" applyNumberFormat="1" applyFill="1" applyBorder="1" applyAlignment="1">
      <alignment vertical="center" shrinkToFit="1"/>
    </xf>
    <xf numFmtId="3" fontId="0" fillId="14" borderId="0" xfId="0" applyNumberFormat="1" applyFill="1" applyAlignment="1">
      <alignment vertical="center" shrinkToFit="1"/>
    </xf>
    <xf numFmtId="38" fontId="0" fillId="0" borderId="4" xfId="0" applyNumberFormat="1" applyBorder="1" applyAlignment="1">
      <alignment vertical="center" shrinkToFit="1"/>
    </xf>
    <xf numFmtId="0" fontId="0" fillId="16" borderId="0" xfId="0" applyFill="1" applyAlignment="1">
      <alignment vertical="center" shrinkToFit="1"/>
    </xf>
    <xf numFmtId="0" fontId="0" fillId="17" borderId="4" xfId="0" applyFill="1" applyBorder="1" applyAlignment="1">
      <alignment vertical="center" shrinkToFit="1"/>
    </xf>
    <xf numFmtId="1" fontId="0" fillId="16" borderId="0" xfId="0" applyNumberFormat="1" applyFill="1" applyAlignment="1">
      <alignment vertical="center" shrinkToFit="1"/>
    </xf>
    <xf numFmtId="1" fontId="0" fillId="0" borderId="4" xfId="0" applyNumberFormat="1" applyBorder="1" applyAlignment="1">
      <alignment vertical="center" shrinkToFit="1"/>
    </xf>
    <xf numFmtId="1" fontId="0" fillId="0" borderId="32" xfId="0" applyNumberFormat="1" applyBorder="1" applyAlignment="1">
      <alignment vertical="center" shrinkToFit="1"/>
    </xf>
    <xf numFmtId="0" fontId="8" fillId="0" borderId="337" xfId="0" applyFont="1" applyBorder="1" applyAlignment="1">
      <alignment horizontal="center" vertical="center" wrapText="1"/>
    </xf>
    <xf numFmtId="0" fontId="8" fillId="10" borderId="261" xfId="0" applyFont="1" applyFill="1" applyBorder="1" applyAlignment="1" applyProtection="1">
      <alignment horizontal="left" vertical="center" wrapText="1"/>
      <protection locked="0"/>
    </xf>
    <xf numFmtId="0" fontId="8" fillId="10" borderId="172" xfId="0" applyFont="1" applyFill="1" applyBorder="1" applyAlignment="1" applyProtection="1">
      <alignment vertical="center" wrapText="1"/>
      <protection locked="0"/>
    </xf>
    <xf numFmtId="0" fontId="8" fillId="10" borderId="173" xfId="0" applyFont="1" applyFill="1" applyBorder="1" applyAlignment="1" applyProtection="1">
      <alignment vertical="center" wrapText="1"/>
      <protection locked="0"/>
    </xf>
    <xf numFmtId="0" fontId="8" fillId="0" borderId="173" xfId="0" applyFont="1" applyBorder="1" applyAlignment="1" applyProtection="1">
      <alignment vertical="center" wrapText="1"/>
      <protection locked="0"/>
    </xf>
    <xf numFmtId="0" fontId="7" fillId="12" borderId="454" xfId="0" applyFont="1" applyFill="1" applyBorder="1" applyAlignment="1">
      <alignment horizontal="center" vertical="center"/>
    </xf>
    <xf numFmtId="0" fontId="7" fillId="0" borderId="0" xfId="0" applyFont="1" applyAlignment="1">
      <alignment horizontal="center" vertical="center"/>
    </xf>
    <xf numFmtId="0" fontId="0" fillId="11" borderId="9" xfId="0" applyFill="1" applyBorder="1">
      <alignment vertical="center"/>
    </xf>
    <xf numFmtId="187" fontId="0" fillId="12" borderId="72" xfId="0" applyNumberFormat="1" applyFill="1" applyBorder="1" applyAlignment="1">
      <alignment horizontal="center" vertical="center"/>
    </xf>
    <xf numFmtId="0" fontId="0" fillId="11" borderId="46" xfId="0" applyFill="1" applyBorder="1" applyAlignment="1">
      <alignment horizontal="center" vertical="center"/>
    </xf>
    <xf numFmtId="187" fontId="0" fillId="12" borderId="73" xfId="0" applyNumberFormat="1" applyFill="1" applyBorder="1" applyAlignment="1">
      <alignment horizontal="center" vertical="center"/>
    </xf>
    <xf numFmtId="0" fontId="0" fillId="12" borderId="10" xfId="0" applyFill="1" applyBorder="1" applyAlignment="1">
      <alignment horizontal="center" vertical="center"/>
    </xf>
    <xf numFmtId="186" fontId="35" fillId="12" borderId="31" xfId="0" applyNumberFormat="1" applyFont="1" applyFill="1" applyBorder="1" applyAlignment="1">
      <alignment horizontal="center" vertical="center"/>
    </xf>
    <xf numFmtId="0" fontId="0" fillId="11" borderId="0" xfId="0" applyFill="1">
      <alignment vertical="center"/>
    </xf>
    <xf numFmtId="0" fontId="0" fillId="11" borderId="10" xfId="0" applyFill="1" applyBorder="1">
      <alignment vertical="center"/>
    </xf>
    <xf numFmtId="0" fontId="0" fillId="11" borderId="111" xfId="0" applyFill="1" applyBorder="1">
      <alignment vertical="center"/>
    </xf>
    <xf numFmtId="0" fontId="0" fillId="12" borderId="73" xfId="0" applyFill="1" applyBorder="1" applyAlignment="1">
      <alignment horizontal="center" vertical="center"/>
    </xf>
    <xf numFmtId="49" fontId="0" fillId="12" borderId="0" xfId="0" applyNumberFormat="1" applyFill="1" applyAlignment="1">
      <alignment horizontal="center" vertical="center"/>
    </xf>
    <xf numFmtId="49" fontId="0" fillId="12" borderId="111" xfId="0" applyNumberFormat="1" applyFill="1" applyBorder="1" applyAlignment="1">
      <alignment horizontal="center" vertical="center"/>
    </xf>
    <xf numFmtId="0" fontId="0" fillId="11" borderId="100" xfId="0" applyFill="1" applyBorder="1">
      <alignment vertical="center"/>
    </xf>
    <xf numFmtId="0" fontId="0" fillId="11" borderId="44" xfId="0" applyFill="1" applyBorder="1" applyAlignment="1">
      <alignment horizontal="right" vertical="center"/>
    </xf>
    <xf numFmtId="0" fontId="0" fillId="11" borderId="111" xfId="0" applyFill="1" applyBorder="1" applyAlignment="1">
      <alignment horizontal="right" vertical="center"/>
    </xf>
    <xf numFmtId="0" fontId="0" fillId="11" borderId="0" xfId="0" applyFill="1" applyAlignment="1">
      <alignment horizontal="left" vertical="center"/>
    </xf>
    <xf numFmtId="0" fontId="2" fillId="12" borderId="10" xfId="0" applyFont="1" applyFill="1" applyBorder="1" applyAlignment="1">
      <alignment horizontal="center" vertical="center"/>
    </xf>
    <xf numFmtId="187" fontId="0" fillId="12" borderId="388" xfId="0" applyNumberFormat="1" applyFill="1" applyBorder="1" applyAlignment="1">
      <alignment horizontal="center" vertical="center"/>
    </xf>
    <xf numFmtId="0" fontId="0" fillId="11" borderId="0" xfId="0" applyFill="1" applyAlignment="1">
      <alignment vertical="center" wrapText="1"/>
    </xf>
    <xf numFmtId="187" fontId="0" fillId="12" borderId="121" xfId="0" applyNumberFormat="1" applyFill="1" applyBorder="1" applyAlignment="1">
      <alignment horizontal="center" vertical="center"/>
    </xf>
    <xf numFmtId="0" fontId="0" fillId="0" borderId="132" xfId="0" applyBorder="1" applyAlignment="1" applyProtection="1">
      <alignment horizontal="left" vertical="center" wrapText="1"/>
      <protection locked="0"/>
    </xf>
    <xf numFmtId="185" fontId="0" fillId="0" borderId="257" xfId="0" applyNumberFormat="1" applyBorder="1" applyAlignment="1" applyProtection="1">
      <alignment horizontal="left" vertical="center" wrapText="1"/>
      <protection locked="0"/>
    </xf>
    <xf numFmtId="0" fontId="0" fillId="0" borderId="360" xfId="0" applyBorder="1" applyAlignment="1" applyProtection="1">
      <alignment horizontal="left" vertical="center" wrapText="1" shrinkToFit="1"/>
      <protection locked="0"/>
    </xf>
    <xf numFmtId="177" fontId="0" fillId="0" borderId="259" xfId="0" applyNumberFormat="1" applyBorder="1" applyAlignment="1" applyProtection="1">
      <alignment horizontal="left" vertical="center" wrapText="1"/>
      <protection locked="0"/>
    </xf>
    <xf numFmtId="0" fontId="0" fillId="0" borderId="257" xfId="0" applyBorder="1" applyAlignment="1" applyProtection="1">
      <alignment horizontal="center" vertical="center" wrapText="1"/>
      <protection locked="0"/>
    </xf>
    <xf numFmtId="0" fontId="0" fillId="0" borderId="259" xfId="0" applyBorder="1" applyAlignment="1" applyProtection="1">
      <alignment vertical="center" wrapText="1"/>
      <protection locked="0"/>
    </xf>
    <xf numFmtId="0" fontId="0" fillId="0" borderId="259" xfId="0" applyBorder="1" applyAlignment="1" applyProtection="1">
      <alignment horizontal="center" vertical="center" wrapText="1"/>
      <protection locked="0"/>
    </xf>
    <xf numFmtId="0" fontId="0" fillId="0" borderId="258" xfId="0" applyBorder="1" applyAlignment="1" applyProtection="1">
      <alignment vertical="center" wrapText="1"/>
      <protection locked="0"/>
    </xf>
    <xf numFmtId="0" fontId="0" fillId="0" borderId="257" xfId="0" applyBorder="1" applyAlignment="1" applyProtection="1">
      <alignment horizontal="center" vertical="center"/>
      <protection locked="0"/>
    </xf>
    <xf numFmtId="195" fontId="0" fillId="0" borderId="270" xfId="0" applyNumberFormat="1" applyBorder="1" applyAlignment="1" applyProtection="1">
      <alignment horizontal="left" vertical="center"/>
      <protection locked="0"/>
    </xf>
    <xf numFmtId="0" fontId="0" fillId="0" borderId="132" xfId="0" applyBorder="1" applyAlignment="1" applyProtection="1">
      <alignment horizontal="center" vertical="center"/>
      <protection locked="0"/>
    </xf>
    <xf numFmtId="0" fontId="0" fillId="0" borderId="381" xfId="0" applyBorder="1" applyAlignment="1" applyProtection="1">
      <alignment horizontal="left" vertical="center" wrapText="1"/>
      <protection locked="0"/>
    </xf>
    <xf numFmtId="0" fontId="0" fillId="0" borderId="257" xfId="0" applyBorder="1" applyAlignment="1" applyProtection="1">
      <alignment horizontal="left" vertical="center"/>
      <protection locked="0"/>
    </xf>
    <xf numFmtId="0" fontId="0" fillId="0" borderId="270" xfId="0" applyBorder="1" applyAlignment="1" applyProtection="1">
      <alignment horizontal="center" vertical="center"/>
      <protection locked="0"/>
    </xf>
    <xf numFmtId="0" fontId="0" fillId="0" borderId="258" xfId="0" applyBorder="1" applyAlignment="1" applyProtection="1">
      <alignment horizontal="center" vertical="center"/>
      <protection locked="0"/>
    </xf>
    <xf numFmtId="0" fontId="0" fillId="0" borderId="360" xfId="0" applyBorder="1" applyAlignment="1" applyProtection="1">
      <alignment horizontal="center" vertical="center"/>
      <protection locked="0"/>
    </xf>
    <xf numFmtId="0" fontId="0" fillId="0" borderId="259" xfId="0" applyBorder="1" applyAlignment="1" applyProtection="1">
      <alignment horizontal="center" vertical="center"/>
      <protection locked="0"/>
    </xf>
    <xf numFmtId="2" fontId="0" fillId="0" borderId="258" xfId="0" applyNumberFormat="1" applyBorder="1" applyAlignment="1" applyProtection="1">
      <alignment horizontal="center" vertical="center"/>
      <protection locked="0"/>
    </xf>
    <xf numFmtId="0" fontId="0" fillId="0" borderId="257" xfId="0" applyBorder="1" applyAlignment="1" applyProtection="1">
      <alignment horizontal="center" vertical="center" shrinkToFit="1"/>
      <protection locked="0"/>
    </xf>
    <xf numFmtId="0" fontId="0" fillId="0" borderId="258" xfId="0" applyBorder="1" applyAlignment="1" applyProtection="1">
      <alignment horizontal="center" vertical="center" wrapText="1"/>
      <protection locked="0"/>
    </xf>
    <xf numFmtId="0" fontId="0" fillId="0" borderId="259" xfId="0" applyBorder="1" applyAlignment="1" applyProtection="1">
      <alignment horizontal="center" vertical="center" shrinkToFit="1"/>
      <protection locked="0"/>
    </xf>
    <xf numFmtId="0" fontId="0" fillId="0" borderId="259" xfId="0" applyBorder="1" applyAlignment="1" applyProtection="1">
      <alignment horizontal="left" vertical="center" shrinkToFit="1"/>
      <protection locked="0"/>
    </xf>
    <xf numFmtId="0" fontId="0" fillId="0" borderId="258" xfId="0" applyBorder="1" applyAlignment="1" applyProtection="1">
      <alignment horizontal="left" vertical="center" shrinkToFit="1"/>
      <protection locked="0"/>
    </xf>
    <xf numFmtId="2" fontId="0" fillId="0" borderId="259" xfId="0" applyNumberFormat="1" applyBorder="1" applyAlignment="1" applyProtection="1">
      <alignment horizontal="center" vertical="center"/>
      <protection locked="0"/>
    </xf>
    <xf numFmtId="198" fontId="0" fillId="0" borderId="259" xfId="0" applyNumberFormat="1" applyBorder="1" applyAlignment="1" applyProtection="1">
      <alignment horizontal="center" vertical="center"/>
      <protection locked="0"/>
    </xf>
    <xf numFmtId="0" fontId="0" fillId="0" borderId="258" xfId="0" applyBorder="1" applyAlignment="1" applyProtection="1">
      <alignment horizontal="left" vertical="center"/>
      <protection locked="0"/>
    </xf>
    <xf numFmtId="3" fontId="0" fillId="0" borderId="132" xfId="0" applyNumberFormat="1" applyBorder="1" applyAlignment="1" applyProtection="1">
      <alignment horizontal="center" vertical="center" wrapText="1"/>
      <protection locked="0"/>
    </xf>
    <xf numFmtId="38" fontId="0" fillId="0" borderId="257" xfId="7" applyFont="1" applyBorder="1" applyAlignment="1" applyProtection="1">
      <alignment horizontal="center" vertical="center" wrapText="1"/>
      <protection locked="0"/>
    </xf>
    <xf numFmtId="3" fontId="0" fillId="0" borderId="258" xfId="0" applyNumberFormat="1" applyBorder="1" applyAlignment="1" applyProtection="1">
      <alignment horizontal="center" vertical="center" wrapText="1"/>
      <protection locked="0"/>
    </xf>
    <xf numFmtId="0" fontId="0" fillId="12" borderId="378" xfId="0" applyFill="1" applyBorder="1" applyAlignment="1">
      <alignment horizontal="center" vertical="center" wrapText="1"/>
    </xf>
    <xf numFmtId="0" fontId="0" fillId="12" borderId="379" xfId="0" applyFill="1" applyBorder="1" applyAlignment="1">
      <alignment horizontal="center" vertical="center" wrapText="1"/>
    </xf>
    <xf numFmtId="49" fontId="7" fillId="0" borderId="257" xfId="0" applyNumberFormat="1" applyFont="1" applyBorder="1" applyAlignment="1" applyProtection="1">
      <alignment horizontal="center" vertical="center" wrapText="1"/>
      <protection locked="0"/>
    </xf>
    <xf numFmtId="49" fontId="7" fillId="0" borderId="259" xfId="0" applyNumberFormat="1" applyFont="1" applyBorder="1" applyAlignment="1" applyProtection="1">
      <alignment horizontal="center" vertical="center" wrapText="1"/>
      <protection locked="0"/>
    </xf>
    <xf numFmtId="49" fontId="7" fillId="0" borderId="258" xfId="0" applyNumberFormat="1" applyFont="1" applyBorder="1" applyAlignment="1" applyProtection="1">
      <alignment horizontal="center" vertical="center" wrapText="1"/>
      <protection locked="0"/>
    </xf>
    <xf numFmtId="49" fontId="0" fillId="0" borderId="257" xfId="0" applyNumberFormat="1" applyBorder="1" applyAlignment="1" applyProtection="1">
      <alignment horizontal="center" vertical="center" wrapText="1"/>
      <protection locked="0"/>
    </xf>
    <xf numFmtId="49" fontId="0" fillId="0" borderId="259" xfId="0" applyNumberFormat="1" applyBorder="1" applyAlignment="1" applyProtection="1">
      <alignment horizontal="center" vertical="center" wrapText="1"/>
      <protection locked="0"/>
    </xf>
    <xf numFmtId="49" fontId="0" fillId="0" borderId="258" xfId="0" applyNumberFormat="1" applyBorder="1" applyAlignment="1" applyProtection="1">
      <alignment horizontal="center" vertical="center" wrapText="1"/>
      <protection locked="0"/>
    </xf>
    <xf numFmtId="0" fontId="0" fillId="0" borderId="381" xfId="0" applyBorder="1" applyAlignment="1" applyProtection="1">
      <alignment horizontal="center" vertical="center" wrapText="1"/>
      <protection locked="0"/>
    </xf>
    <xf numFmtId="0" fontId="0" fillId="12" borderId="46" xfId="0" applyFill="1" applyBorder="1" applyAlignment="1">
      <alignment horizontal="center" vertical="center"/>
    </xf>
    <xf numFmtId="0" fontId="0" fillId="0" borderId="78" xfId="0" applyBorder="1" applyAlignment="1">
      <alignment horizontal="center" vertical="center"/>
    </xf>
    <xf numFmtId="0" fontId="0" fillId="0" borderId="369" xfId="0" applyBorder="1" applyAlignment="1">
      <alignment horizontal="center" vertical="center"/>
    </xf>
    <xf numFmtId="0" fontId="0" fillId="0" borderId="77" xfId="0" applyBorder="1" applyAlignment="1">
      <alignment horizontal="center" vertical="center"/>
    </xf>
    <xf numFmtId="0" fontId="35" fillId="0" borderId="0" xfId="0" applyFont="1" applyAlignment="1">
      <alignment horizontal="center" vertical="center"/>
    </xf>
    <xf numFmtId="0" fontId="0" fillId="0" borderId="41" xfId="0" applyBorder="1" applyAlignment="1">
      <alignment horizontal="left" vertical="center" wrapText="1"/>
    </xf>
    <xf numFmtId="0" fontId="0" fillId="0" borderId="173" xfId="0" applyBorder="1" applyAlignment="1">
      <alignment horizontal="left" vertical="center" wrapText="1"/>
    </xf>
    <xf numFmtId="0" fontId="5" fillId="0" borderId="0" xfId="0" applyFont="1" applyAlignment="1">
      <alignment horizontal="left" vertical="center" wrapText="1"/>
    </xf>
    <xf numFmtId="0" fontId="0" fillId="0" borderId="182" xfId="0" applyBorder="1" applyAlignment="1">
      <alignment horizontal="left" vertical="center" wrapText="1"/>
    </xf>
    <xf numFmtId="0" fontId="0" fillId="0" borderId="268" xfId="0" applyBorder="1" applyAlignment="1">
      <alignment horizontal="left" vertical="center" wrapText="1"/>
    </xf>
    <xf numFmtId="0" fontId="0" fillId="0" borderId="179" xfId="0" applyBorder="1" applyAlignment="1">
      <alignment horizontal="left" vertical="center" wrapText="1"/>
    </xf>
    <xf numFmtId="0" fontId="0" fillId="0" borderId="272" xfId="0" applyBorder="1" applyAlignment="1">
      <alignment horizontal="left" vertical="center" wrapText="1"/>
    </xf>
    <xf numFmtId="0" fontId="0" fillId="0" borderId="351" xfId="0" applyBorder="1" applyAlignment="1">
      <alignment horizontal="center" vertical="center" wrapText="1"/>
    </xf>
    <xf numFmtId="0" fontId="0" fillId="0" borderId="352" xfId="0" applyBorder="1" applyAlignment="1">
      <alignment horizontal="center" vertical="center" wrapText="1"/>
    </xf>
    <xf numFmtId="0" fontId="0" fillId="0" borderId="359" xfId="0" applyBorder="1" applyAlignment="1">
      <alignment horizontal="center" vertical="center" wrapText="1"/>
    </xf>
    <xf numFmtId="0" fontId="0" fillId="0" borderId="181" xfId="0" applyBorder="1" applyAlignment="1">
      <alignment horizontal="left" vertical="center" wrapText="1"/>
    </xf>
    <xf numFmtId="0" fontId="0" fillId="0" borderId="277" xfId="0" applyBorder="1" applyAlignment="1">
      <alignment horizontal="left" vertical="center" wrapText="1"/>
    </xf>
    <xf numFmtId="0" fontId="0" fillId="0" borderId="30" xfId="0" applyBorder="1" applyAlignment="1">
      <alignment horizontal="left" vertical="center" wrapText="1"/>
    </xf>
    <xf numFmtId="0" fontId="0" fillId="0" borderId="9" xfId="0" applyBorder="1" applyAlignment="1">
      <alignment horizontal="left" vertical="center" wrapText="1"/>
    </xf>
    <xf numFmtId="0" fontId="0" fillId="0" borderId="24" xfId="0" applyBorder="1" applyAlignment="1">
      <alignment horizontal="left" vertical="center" wrapText="1"/>
    </xf>
    <xf numFmtId="0" fontId="0" fillId="0" borderId="4" xfId="0" applyBorder="1" applyAlignment="1">
      <alignment horizontal="left" vertical="center" wrapText="1"/>
    </xf>
    <xf numFmtId="0" fontId="0" fillId="0" borderId="0" xfId="0" applyAlignment="1">
      <alignment horizontal="left" vertical="center" wrapText="1"/>
    </xf>
    <xf numFmtId="0" fontId="0" fillId="0" borderId="32" xfId="0" applyBorder="1" applyAlignment="1">
      <alignment horizontal="left" vertical="center" wrapText="1"/>
    </xf>
    <xf numFmtId="0" fontId="0" fillId="0" borderId="70" xfId="0" applyBorder="1" applyAlignment="1">
      <alignment horizontal="left" vertical="center" wrapText="1"/>
    </xf>
    <xf numFmtId="0" fontId="0" fillId="0" borderId="3" xfId="0" applyBorder="1" applyAlignment="1">
      <alignment horizontal="left" vertical="center" wrapText="1"/>
    </xf>
    <xf numFmtId="0" fontId="0" fillId="0" borderId="8" xfId="0" applyBorder="1" applyAlignment="1">
      <alignment horizontal="left" vertical="center" wrapText="1"/>
    </xf>
    <xf numFmtId="0" fontId="0" fillId="0" borderId="70" xfId="0" applyBorder="1" applyAlignment="1">
      <alignment horizontal="left" vertical="center"/>
    </xf>
    <xf numFmtId="0" fontId="0" fillId="0" borderId="3" xfId="0" applyBorder="1" applyAlignment="1">
      <alignment horizontal="left" vertical="center"/>
    </xf>
    <xf numFmtId="0" fontId="0" fillId="0" borderId="8" xfId="0" applyBorder="1" applyAlignment="1">
      <alignment horizontal="left" vertical="center"/>
    </xf>
    <xf numFmtId="0" fontId="5" fillId="0" borderId="273" xfId="0" applyFont="1" applyBorder="1" applyAlignment="1">
      <alignment horizontal="center" vertical="center"/>
    </xf>
    <xf numFmtId="0" fontId="5" fillId="0" borderId="51" xfId="0" applyFont="1" applyBorder="1" applyAlignment="1">
      <alignment horizontal="center" vertical="center"/>
    </xf>
    <xf numFmtId="0" fontId="5" fillId="0" borderId="48" xfId="0" applyFont="1" applyBorder="1" applyAlignment="1">
      <alignment horizontal="center" vertical="center"/>
    </xf>
    <xf numFmtId="0" fontId="0" fillId="0" borderId="266" xfId="0" applyBorder="1" applyAlignment="1">
      <alignment horizontal="left" vertical="center" wrapText="1"/>
    </xf>
    <xf numFmtId="0" fontId="5" fillId="0" borderId="2" xfId="0" applyFont="1" applyBorder="1" applyAlignment="1">
      <alignment horizontal="left" vertical="center" wrapText="1"/>
    </xf>
    <xf numFmtId="0" fontId="0" fillId="0" borderId="380" xfId="0" applyBorder="1" applyAlignment="1">
      <alignment horizontal="center" vertical="center" wrapText="1"/>
    </xf>
    <xf numFmtId="0" fontId="0" fillId="0" borderId="113" xfId="0" applyBorder="1" applyAlignment="1">
      <alignment horizontal="center" vertical="center" wrapText="1"/>
    </xf>
    <xf numFmtId="0" fontId="0" fillId="0" borderId="129" xfId="0" applyBorder="1" applyAlignment="1">
      <alignment horizontal="left" vertical="center" wrapText="1"/>
    </xf>
    <xf numFmtId="0" fontId="0" fillId="0" borderId="131" xfId="0" applyBorder="1" applyAlignment="1">
      <alignment horizontal="left" vertical="center" wrapText="1"/>
    </xf>
    <xf numFmtId="0" fontId="0" fillId="0" borderId="123" xfId="0" applyBorder="1" applyAlignment="1">
      <alignment horizontal="left" vertical="center" wrapText="1"/>
    </xf>
    <xf numFmtId="0" fontId="0" fillId="0" borderId="58" xfId="0" applyBorder="1" applyAlignment="1">
      <alignment horizontal="left" vertical="center" wrapText="1"/>
    </xf>
    <xf numFmtId="0" fontId="0" fillId="0" borderId="372" xfId="0" applyBorder="1" applyAlignment="1">
      <alignment horizontal="left" vertical="center" wrapText="1"/>
    </xf>
    <xf numFmtId="0" fontId="0" fillId="0" borderId="40" xfId="0" applyBorder="1" applyAlignment="1">
      <alignment horizontal="left" vertical="center" wrapText="1"/>
    </xf>
    <xf numFmtId="0" fontId="0" fillId="0" borderId="33" xfId="0" applyBorder="1" applyAlignment="1">
      <alignment horizontal="left" vertical="center" wrapText="1"/>
    </xf>
    <xf numFmtId="0" fontId="0" fillId="0" borderId="28" xfId="0" applyBorder="1" applyAlignment="1">
      <alignment horizontal="left" vertical="center" wrapText="1"/>
    </xf>
    <xf numFmtId="0" fontId="0" fillId="0" borderId="40" xfId="0" applyBorder="1" applyAlignment="1">
      <alignment horizontal="left" vertical="center"/>
    </xf>
    <xf numFmtId="0" fontId="0" fillId="0" borderId="33" xfId="0" applyBorder="1" applyAlignment="1">
      <alignment horizontal="left" vertical="center"/>
    </xf>
    <xf numFmtId="0" fontId="0" fillId="0" borderId="28" xfId="0" applyBorder="1" applyAlignment="1">
      <alignment horizontal="left" vertical="center"/>
    </xf>
    <xf numFmtId="0" fontId="11" fillId="0" borderId="78" xfId="0" applyFont="1" applyBorder="1" applyAlignment="1">
      <alignment horizontal="center" vertical="center"/>
    </xf>
    <xf numFmtId="0" fontId="11" fillId="0" borderId="369" xfId="0" applyFont="1" applyBorder="1" applyAlignment="1">
      <alignment horizontal="center" vertical="center"/>
    </xf>
    <xf numFmtId="0" fontId="11" fillId="0" borderId="219" xfId="0" applyFont="1" applyBorder="1" applyAlignment="1">
      <alignment horizontal="center" vertical="center"/>
    </xf>
    <xf numFmtId="0" fontId="11" fillId="0" borderId="369" xfId="0" applyFont="1" applyBorder="1" applyAlignment="1">
      <alignment horizontal="center" vertical="center" shrinkToFit="1"/>
    </xf>
    <xf numFmtId="0" fontId="11" fillId="0" borderId="77" xfId="0" applyFont="1" applyBorder="1" applyAlignment="1">
      <alignment horizontal="center" vertical="center" shrinkToFit="1"/>
    </xf>
    <xf numFmtId="200" fontId="11" fillId="0" borderId="369" xfId="0" applyNumberFormat="1" applyFont="1" applyBorder="1" applyAlignment="1">
      <alignment horizontal="center" vertical="center"/>
    </xf>
    <xf numFmtId="200" fontId="11" fillId="0" borderId="77" xfId="0" applyNumberFormat="1" applyFont="1" applyBorder="1" applyAlignment="1">
      <alignment horizontal="center" vertical="center"/>
    </xf>
    <xf numFmtId="0" fontId="11" fillId="0" borderId="380" xfId="0" applyFont="1" applyBorder="1" applyAlignment="1">
      <alignment horizontal="center" vertical="center"/>
    </xf>
    <xf numFmtId="0" fontId="11" fillId="0" borderId="15" xfId="0" applyFont="1" applyBorder="1" applyAlignment="1">
      <alignment horizontal="center" vertical="center"/>
    </xf>
    <xf numFmtId="0" fontId="11" fillId="0" borderId="113" xfId="0" applyFont="1" applyBorder="1" applyAlignment="1">
      <alignment horizontal="center" vertical="center"/>
    </xf>
    <xf numFmtId="0" fontId="11" fillId="0" borderId="58" xfId="0" applyFont="1" applyBorder="1" applyAlignment="1">
      <alignment horizontal="center" vertical="center"/>
    </xf>
    <xf numFmtId="0" fontId="11" fillId="0" borderId="2" xfId="0" applyFont="1" applyBorder="1" applyAlignment="1">
      <alignment horizontal="center" vertical="center"/>
    </xf>
    <xf numFmtId="0" fontId="11" fillId="0" borderId="47" xfId="0" applyFont="1" applyBorder="1" applyAlignment="1">
      <alignment horizontal="center" vertical="center"/>
    </xf>
    <xf numFmtId="0" fontId="11" fillId="0" borderId="232" xfId="0" applyFont="1" applyBorder="1" applyAlignment="1">
      <alignment horizontal="center" vertical="center"/>
    </xf>
    <xf numFmtId="0" fontId="11" fillId="0" borderId="77" xfId="0" applyFont="1" applyBorder="1" applyAlignment="1">
      <alignment horizontal="center" vertical="center"/>
    </xf>
    <xf numFmtId="0" fontId="13" fillId="0" borderId="369" xfId="0" applyFont="1" applyBorder="1" applyAlignment="1">
      <alignment horizontal="center" vertical="center"/>
    </xf>
    <xf numFmtId="0" fontId="11" fillId="0" borderId="78" xfId="0" applyFont="1" applyBorder="1" applyAlignment="1">
      <alignment horizontal="center" vertical="center" wrapText="1"/>
    </xf>
    <xf numFmtId="0" fontId="11" fillId="0" borderId="369" xfId="0" applyFont="1" applyBorder="1" applyAlignment="1">
      <alignment horizontal="center" vertical="center" wrapText="1"/>
    </xf>
    <xf numFmtId="0" fontId="11" fillId="0" borderId="163" xfId="0" applyFont="1" applyBorder="1" applyAlignment="1">
      <alignment horizontal="center" vertical="center"/>
    </xf>
    <xf numFmtId="0" fontId="2" fillId="0" borderId="78" xfId="0" applyFont="1" applyBorder="1" applyAlignment="1">
      <alignment horizontal="right"/>
    </xf>
    <xf numFmtId="0" fontId="2" fillId="0" borderId="369" xfId="0" applyFont="1" applyBorder="1" applyAlignment="1">
      <alignment horizontal="right"/>
    </xf>
    <xf numFmtId="0" fontId="11" fillId="0" borderId="373" xfId="0" applyFont="1" applyBorder="1" applyAlignment="1">
      <alignment horizontal="center" vertical="center" shrinkToFit="1"/>
    </xf>
    <xf numFmtId="0" fontId="11" fillId="0" borderId="50" xfId="0" applyFont="1" applyBorder="1" applyAlignment="1">
      <alignment horizontal="center" vertical="center" shrinkToFit="1"/>
    </xf>
    <xf numFmtId="0" fontId="11" fillId="0" borderId="180" xfId="0" applyFont="1" applyBorder="1" applyAlignment="1">
      <alignment horizontal="center" vertical="center" shrinkToFit="1"/>
    </xf>
    <xf numFmtId="0" fontId="11" fillId="0" borderId="374" xfId="0" applyFont="1" applyBorder="1" applyAlignment="1">
      <alignment horizontal="center" vertical="center" shrinkToFit="1"/>
    </xf>
    <xf numFmtId="0" fontId="11" fillId="0" borderId="188" xfId="0" applyFont="1" applyBorder="1" applyAlignment="1">
      <alignment horizontal="center" vertical="center" shrinkToFit="1"/>
    </xf>
    <xf numFmtId="0" fontId="11" fillId="0" borderId="183" xfId="0" applyFont="1" applyBorder="1" applyAlignment="1">
      <alignment horizontal="center" vertical="center" shrinkToFit="1"/>
    </xf>
    <xf numFmtId="0" fontId="11" fillId="0" borderId="388" xfId="0" applyFont="1" applyBorder="1" applyAlignment="1">
      <alignment horizontal="center" vertical="center" shrinkToFit="1"/>
    </xf>
    <xf numFmtId="0" fontId="11" fillId="0" borderId="170" xfId="0" applyFont="1" applyBorder="1" applyAlignment="1">
      <alignment horizontal="center" vertical="center" shrinkToFit="1"/>
    </xf>
    <xf numFmtId="0" fontId="11" fillId="0" borderId="171" xfId="0" applyFont="1" applyBorder="1" applyAlignment="1">
      <alignment horizontal="center" vertical="center" shrinkToFit="1"/>
    </xf>
    <xf numFmtId="0" fontId="11" fillId="0" borderId="186" xfId="0" applyFont="1" applyBorder="1" applyAlignment="1">
      <alignment horizontal="center" vertical="center" shrinkToFit="1"/>
    </xf>
    <xf numFmtId="0" fontId="11" fillId="0" borderId="22" xfId="0" applyFont="1" applyBorder="1" applyAlignment="1">
      <alignment horizontal="center" vertical="center" shrinkToFit="1"/>
    </xf>
    <xf numFmtId="0" fontId="11" fillId="0" borderId="23" xfId="0" applyFont="1" applyBorder="1" applyAlignment="1">
      <alignment horizontal="center" vertical="center" shrinkToFit="1"/>
    </xf>
    <xf numFmtId="0" fontId="13" fillId="0" borderId="77" xfId="0" applyFont="1" applyBorder="1" applyAlignment="1">
      <alignment horizontal="center" vertical="center"/>
    </xf>
    <xf numFmtId="0" fontId="13" fillId="0" borderId="232" xfId="0" applyFont="1" applyBorder="1" applyAlignment="1">
      <alignment horizontal="center" vertical="center"/>
    </xf>
    <xf numFmtId="0" fontId="5" fillId="0" borderId="0" xfId="0" applyFont="1" applyAlignment="1">
      <alignment horizontal="center" vertical="center"/>
    </xf>
    <xf numFmtId="0" fontId="11" fillId="0" borderId="0" xfId="0" applyFont="1" applyAlignment="1">
      <alignment horizontal="center" vertical="center"/>
    </xf>
    <xf numFmtId="0" fontId="11" fillId="0" borderId="232" xfId="0" applyFont="1" applyBorder="1" applyAlignment="1">
      <alignment horizontal="center" vertical="center" shrinkToFit="1"/>
    </xf>
    <xf numFmtId="0" fontId="11" fillId="0" borderId="380" xfId="0" applyFont="1" applyBorder="1" applyAlignment="1">
      <alignment horizontal="center" vertical="center" wrapText="1"/>
    </xf>
    <xf numFmtId="0" fontId="11" fillId="0" borderId="15" xfId="0" applyFont="1" applyBorder="1" applyAlignment="1">
      <alignment horizontal="center" vertical="center" wrapText="1"/>
    </xf>
    <xf numFmtId="0" fontId="11" fillId="0" borderId="58"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113" xfId="0" applyFont="1" applyBorder="1" applyAlignment="1">
      <alignment horizontal="center" vertical="center" wrapText="1"/>
    </xf>
    <xf numFmtId="0" fontId="11" fillId="0" borderId="47" xfId="0" applyFont="1" applyBorder="1" applyAlignment="1">
      <alignment horizontal="center" vertical="center" wrapText="1"/>
    </xf>
    <xf numFmtId="0" fontId="11" fillId="0" borderId="111" xfId="0" applyFont="1" applyBorder="1" applyAlignment="1">
      <alignment horizontal="center" vertical="center"/>
    </xf>
    <xf numFmtId="0" fontId="11" fillId="0" borderId="4"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shrinkToFit="1"/>
    </xf>
    <xf numFmtId="0" fontId="11" fillId="0" borderId="47" xfId="0" applyFont="1" applyBorder="1" applyAlignment="1">
      <alignment horizontal="center" vertical="center" shrinkToFit="1"/>
    </xf>
    <xf numFmtId="0" fontId="11" fillId="0" borderId="396" xfId="0" applyFont="1" applyBorder="1" applyAlignment="1">
      <alignment horizontal="left" vertical="center"/>
    </xf>
    <xf numFmtId="0" fontId="13" fillId="0" borderId="219" xfId="0" applyFont="1" applyBorder="1" applyAlignment="1">
      <alignment horizontal="center" vertical="center"/>
    </xf>
    <xf numFmtId="0" fontId="11" fillId="0" borderId="219" xfId="0" applyFont="1" applyBorder="1" applyAlignment="1">
      <alignment horizontal="center" vertical="center" wrapText="1"/>
    </xf>
    <xf numFmtId="0" fontId="2" fillId="0" borderId="396" xfId="0" applyFont="1" applyBorder="1" applyAlignment="1">
      <alignment horizontal="right"/>
    </xf>
    <xf numFmtId="0" fontId="11" fillId="0" borderId="273" xfId="0" applyFont="1" applyBorder="1" applyAlignment="1">
      <alignment horizontal="center" vertical="center"/>
    </xf>
    <xf numFmtId="0" fontId="11" fillId="0" borderId="51" xfId="0" applyFont="1" applyBorder="1" applyAlignment="1">
      <alignment horizontal="center" vertical="center"/>
    </xf>
    <xf numFmtId="0" fontId="11" fillId="0" borderId="369" xfId="0" applyFont="1" applyBorder="1" applyAlignment="1">
      <alignment horizontal="left" vertical="center" wrapText="1"/>
    </xf>
    <xf numFmtId="0" fontId="11" fillId="0" borderId="77" xfId="0" applyFont="1" applyBorder="1" applyAlignment="1">
      <alignment horizontal="left" vertical="center" wrapText="1"/>
    </xf>
    <xf numFmtId="0" fontId="11" fillId="0" borderId="232" xfId="0" applyFont="1" applyBorder="1" applyAlignment="1">
      <alignment horizontal="left" vertical="center" wrapText="1"/>
    </xf>
    <xf numFmtId="0" fontId="11" fillId="0" borderId="78" xfId="0" applyFont="1" applyBorder="1" applyAlignment="1">
      <alignment horizontal="center" vertical="center" shrinkToFit="1"/>
    </xf>
    <xf numFmtId="0" fontId="11" fillId="0" borderId="219" xfId="0" applyFont="1" applyBorder="1" applyAlignment="1">
      <alignment horizontal="center" vertical="center" shrinkToFit="1"/>
    </xf>
    <xf numFmtId="0" fontId="12" fillId="0" borderId="369" xfId="0" applyFont="1" applyBorder="1" applyAlignment="1">
      <alignment horizontal="left" vertical="center" wrapText="1"/>
    </xf>
    <xf numFmtId="0" fontId="12" fillId="0" borderId="77" xfId="0" applyFont="1" applyBorder="1" applyAlignment="1">
      <alignment horizontal="left" vertical="center" wrapText="1"/>
    </xf>
    <xf numFmtId="0" fontId="4" fillId="0" borderId="0" xfId="0" applyFont="1" applyAlignment="1">
      <alignment horizontal="center" vertical="center"/>
    </xf>
    <xf numFmtId="0" fontId="0" fillId="0" borderId="169" xfId="0" applyBorder="1" applyAlignment="1">
      <alignment vertical="center" wrapText="1"/>
    </xf>
    <xf numFmtId="0" fontId="0" fillId="0" borderId="41" xfId="0" applyBorder="1" applyAlignment="1">
      <alignment vertical="center" wrapText="1"/>
    </xf>
    <xf numFmtId="0" fontId="0" fillId="0" borderId="22" xfId="0" applyBorder="1" applyAlignment="1">
      <alignment horizontal="left" vertical="center" wrapText="1"/>
    </xf>
    <xf numFmtId="0" fontId="0" fillId="0" borderId="23" xfId="0" applyBorder="1" applyAlignment="1">
      <alignment horizontal="left" vertical="center" wrapText="1"/>
    </xf>
    <xf numFmtId="0" fontId="0" fillId="0" borderId="22" xfId="0" applyBorder="1" applyAlignment="1">
      <alignment horizontal="left" vertical="center"/>
    </xf>
    <xf numFmtId="0" fontId="0" fillId="0" borderId="23" xfId="0" applyBorder="1" applyAlignment="1">
      <alignment horizontal="left" vertical="center"/>
    </xf>
    <xf numFmtId="0" fontId="0" fillId="0" borderId="42" xfId="0" applyBorder="1" applyAlignment="1">
      <alignment horizontal="left" vertical="center" wrapText="1"/>
    </xf>
    <xf numFmtId="0" fontId="0" fillId="0" borderId="169" xfId="0" applyBorder="1" applyAlignment="1">
      <alignment horizontal="left" vertical="center" wrapText="1"/>
    </xf>
    <xf numFmtId="0" fontId="0" fillId="0" borderId="42" xfId="0" applyBorder="1" applyAlignment="1">
      <alignment horizontal="left" vertical="center" wrapText="1" shrinkToFit="1"/>
    </xf>
    <xf numFmtId="0" fontId="0" fillId="0" borderId="4" xfId="0" applyBorder="1" applyAlignment="1">
      <alignment horizontal="left" vertical="center" wrapText="1" shrinkToFit="1"/>
    </xf>
    <xf numFmtId="0" fontId="0" fillId="0" borderId="107" xfId="0" applyBorder="1" applyAlignment="1">
      <alignment horizontal="left" vertical="center"/>
    </xf>
    <xf numFmtId="0" fontId="0" fillId="0" borderId="281" xfId="0" applyBorder="1" applyAlignment="1">
      <alignment horizontal="left" vertical="center"/>
    </xf>
    <xf numFmtId="0" fontId="0" fillId="0" borderId="188" xfId="0" applyBorder="1" applyAlignment="1">
      <alignment horizontal="left" vertical="center" wrapText="1"/>
    </xf>
    <xf numFmtId="0" fontId="0" fillId="0" borderId="183" xfId="0" applyBorder="1" applyAlignment="1">
      <alignment horizontal="left" vertical="center" wrapText="1"/>
    </xf>
    <xf numFmtId="0" fontId="0" fillId="0" borderId="361" xfId="0" applyBorder="1" applyAlignment="1">
      <alignment horizontal="left" vertical="center" wrapText="1"/>
    </xf>
    <xf numFmtId="0" fontId="0" fillId="0" borderId="359" xfId="0" applyBorder="1" applyAlignment="1">
      <alignment horizontal="left" vertical="center" wrapText="1"/>
    </xf>
    <xf numFmtId="0" fontId="0" fillId="0" borderId="352" xfId="0" applyBorder="1" applyAlignment="1">
      <alignment horizontal="left" vertical="center" wrapText="1"/>
    </xf>
    <xf numFmtId="0" fontId="0" fillId="0" borderId="78" xfId="0" applyBorder="1" applyAlignment="1">
      <alignment horizontal="left" vertical="center" wrapText="1"/>
    </xf>
    <xf numFmtId="0" fontId="0" fillId="0" borderId="77" xfId="0" applyBorder="1" applyAlignment="1">
      <alignment horizontal="left" vertical="center" wrapText="1"/>
    </xf>
    <xf numFmtId="0" fontId="0" fillId="9" borderId="342" xfId="0" applyFill="1" applyBorder="1" applyAlignment="1" applyProtection="1">
      <alignment horizontal="center" vertical="center" shrinkToFit="1"/>
      <protection locked="0"/>
    </xf>
    <xf numFmtId="0" fontId="0" fillId="9" borderId="343" xfId="0" applyFill="1" applyBorder="1" applyAlignment="1" applyProtection="1">
      <alignment horizontal="center" vertical="center" shrinkToFit="1"/>
      <protection locked="0"/>
    </xf>
    <xf numFmtId="0" fontId="0" fillId="12" borderId="78" xfId="0" applyFill="1" applyBorder="1" applyAlignment="1">
      <alignment horizontal="center" vertical="center" wrapText="1"/>
    </xf>
    <xf numFmtId="0" fontId="0" fillId="12" borderId="76" xfId="0" applyFill="1" applyBorder="1" applyAlignment="1">
      <alignment horizontal="center" vertical="center" wrapText="1"/>
    </xf>
    <xf numFmtId="0" fontId="0" fillId="12" borderId="77" xfId="0" applyFill="1" applyBorder="1" applyAlignment="1">
      <alignment horizontal="center" vertical="center" wrapText="1"/>
    </xf>
    <xf numFmtId="0" fontId="8" fillId="9" borderId="345" xfId="0" applyFont="1" applyFill="1" applyBorder="1" applyAlignment="1" applyProtection="1">
      <alignment horizontal="center" vertical="center" shrinkToFit="1"/>
      <protection locked="0"/>
    </xf>
    <xf numFmtId="0" fontId="8" fillId="9" borderId="4" xfId="0" applyFont="1" applyFill="1" applyBorder="1" applyAlignment="1" applyProtection="1">
      <alignment horizontal="center" vertical="center" shrinkToFit="1"/>
      <protection locked="0"/>
    </xf>
    <xf numFmtId="0" fontId="5" fillId="9" borderId="344" xfId="0" applyFont="1" applyFill="1" applyBorder="1" applyAlignment="1" applyProtection="1">
      <alignment horizontal="center" vertical="center" shrinkToFit="1"/>
      <protection locked="0"/>
    </xf>
    <xf numFmtId="0" fontId="0" fillId="0" borderId="32" xfId="0" applyBorder="1" applyAlignment="1">
      <alignment horizontal="center" vertical="center"/>
    </xf>
    <xf numFmtId="0" fontId="13" fillId="0" borderId="78" xfId="0" applyFont="1" applyBorder="1" applyAlignment="1">
      <alignment horizontal="left" vertical="center" wrapText="1"/>
    </xf>
    <xf numFmtId="0" fontId="13" fillId="0" borderId="76" xfId="0" applyFont="1" applyBorder="1" applyAlignment="1">
      <alignment horizontal="left" vertical="center" wrapText="1"/>
    </xf>
    <xf numFmtId="0" fontId="13" fillId="0" borderId="77" xfId="0" applyFont="1" applyBorder="1" applyAlignment="1">
      <alignment horizontal="left" vertical="center" wrapText="1"/>
    </xf>
    <xf numFmtId="0" fontId="0" fillId="0" borderId="129" xfId="0" applyBorder="1" applyAlignment="1">
      <alignment horizontal="center" vertical="center" wrapText="1"/>
    </xf>
    <xf numFmtId="0" fontId="0" fillId="0" borderId="131" xfId="0" applyBorder="1" applyAlignment="1">
      <alignment horizontal="center" vertical="center" wrapText="1"/>
    </xf>
    <xf numFmtId="0" fontId="1" fillId="0" borderId="58" xfId="0" applyFont="1" applyBorder="1" applyAlignment="1">
      <alignment horizontal="center" vertical="center" shrinkToFit="1"/>
    </xf>
    <xf numFmtId="0" fontId="0" fillId="0" borderId="2" xfId="0" applyBorder="1" applyAlignment="1">
      <alignment horizontal="center" vertical="center"/>
    </xf>
    <xf numFmtId="0" fontId="0" fillId="0" borderId="47" xfId="0" applyBorder="1" applyAlignment="1">
      <alignment horizontal="center" vertical="center"/>
    </xf>
    <xf numFmtId="0" fontId="13" fillId="0" borderId="0" xfId="0" applyFont="1">
      <alignment vertical="center"/>
    </xf>
    <xf numFmtId="0" fontId="0" fillId="0" borderId="41" xfId="0" applyBorder="1" applyAlignment="1">
      <alignment horizontal="left" vertical="center"/>
    </xf>
    <xf numFmtId="0" fontId="0" fillId="0" borderId="182" xfId="0" applyBorder="1" applyAlignment="1">
      <alignment horizontal="left" vertical="center"/>
    </xf>
    <xf numFmtId="0" fontId="0" fillId="0" borderId="268" xfId="0" applyBorder="1" applyAlignment="1">
      <alignment horizontal="left" vertical="center"/>
    </xf>
    <xf numFmtId="0" fontId="0" fillId="0" borderId="173" xfId="0" applyBorder="1" applyAlignment="1">
      <alignment horizontal="left" vertical="center"/>
    </xf>
    <xf numFmtId="0" fontId="0" fillId="0" borderId="5" xfId="0" applyBorder="1" applyAlignment="1">
      <alignment horizontal="left" vertical="center" wrapText="1"/>
    </xf>
    <xf numFmtId="0" fontId="0" fillId="0" borderId="5" xfId="0" applyBorder="1" applyAlignment="1">
      <alignment vertical="center" wrapText="1"/>
    </xf>
    <xf numFmtId="0" fontId="0" fillId="0" borderId="275" xfId="0" applyBorder="1" applyAlignment="1">
      <alignment horizontal="left" vertical="center" wrapText="1"/>
    </xf>
    <xf numFmtId="0" fontId="0" fillId="0" borderId="6" xfId="0" applyBorder="1" applyAlignment="1">
      <alignment horizontal="left" vertical="center" wrapText="1"/>
    </xf>
    <xf numFmtId="0" fontId="0" fillId="0" borderId="6" xfId="0" applyBorder="1" applyAlignment="1">
      <alignment horizontal="left" vertical="center"/>
    </xf>
    <xf numFmtId="0" fontId="0" fillId="0" borderId="276" xfId="0" applyBorder="1" applyAlignment="1">
      <alignment horizontal="left" vertical="center"/>
    </xf>
    <xf numFmtId="0" fontId="0" fillId="0" borderId="78" xfId="0" applyBorder="1" applyAlignment="1">
      <alignment horizontal="left" vertical="center" shrinkToFit="1"/>
    </xf>
    <xf numFmtId="0" fontId="0" fillId="0" borderId="427" xfId="0" applyBorder="1" applyAlignment="1">
      <alignment horizontal="left" vertical="center" shrinkToFit="1"/>
    </xf>
    <xf numFmtId="0" fontId="0" fillId="0" borderId="276" xfId="0" applyBorder="1" applyAlignment="1">
      <alignment horizontal="left" vertical="center" wrapText="1"/>
    </xf>
    <xf numFmtId="0" fontId="0" fillId="0" borderId="169" xfId="0" applyBorder="1" applyAlignment="1">
      <alignment horizontal="left" vertical="center"/>
    </xf>
    <xf numFmtId="0" fontId="0" fillId="0" borderId="298" xfId="0" applyBorder="1" applyAlignment="1">
      <alignment horizontal="left" vertical="center" wrapText="1"/>
    </xf>
    <xf numFmtId="0" fontId="0" fillId="0" borderId="299" xfId="0" applyBorder="1" applyAlignment="1">
      <alignment horizontal="left" vertical="center" wrapText="1"/>
    </xf>
    <xf numFmtId="0" fontId="5" fillId="0" borderId="40" xfId="0" applyFont="1" applyBorder="1" applyAlignment="1">
      <alignment horizontal="left" vertical="center" wrapText="1"/>
    </xf>
    <xf numFmtId="0" fontId="0" fillId="0" borderId="424" xfId="0" applyBorder="1" applyAlignment="1">
      <alignment horizontal="left" vertical="center" wrapText="1"/>
    </xf>
    <xf numFmtId="0" fontId="0" fillId="0" borderId="442" xfId="0" applyBorder="1" applyAlignment="1">
      <alignment horizontal="left" vertical="center" wrapText="1"/>
    </xf>
    <xf numFmtId="0" fontId="0" fillId="0" borderId="41" xfId="0" applyBorder="1" applyAlignment="1" applyProtection="1">
      <alignment horizontal="left" vertical="center" wrapText="1"/>
      <protection locked="0"/>
    </xf>
    <xf numFmtId="0" fontId="0" fillId="0" borderId="173" xfId="0" applyBorder="1" applyAlignment="1" applyProtection="1">
      <alignment horizontal="left" vertical="center" wrapText="1"/>
      <protection locked="0"/>
    </xf>
    <xf numFmtId="0" fontId="0" fillId="0" borderId="351" xfId="0" applyBorder="1" applyAlignment="1">
      <alignment horizontal="left" vertical="center" wrapText="1"/>
    </xf>
    <xf numFmtId="0" fontId="5" fillId="0" borderId="30" xfId="0" applyFont="1" applyBorder="1" applyAlignment="1">
      <alignment horizontal="left" vertical="center" wrapText="1"/>
    </xf>
    <xf numFmtId="0" fontId="5" fillId="0" borderId="9" xfId="0" applyFont="1" applyBorder="1" applyAlignment="1">
      <alignment horizontal="left" vertical="center"/>
    </xf>
    <xf numFmtId="0" fontId="5" fillId="0" borderId="24" xfId="0" applyFont="1" applyBorder="1" applyAlignment="1">
      <alignment horizontal="left" vertical="center"/>
    </xf>
    <xf numFmtId="0" fontId="5" fillId="0" borderId="40" xfId="0" applyFont="1" applyBorder="1" applyAlignment="1" applyProtection="1">
      <alignment horizontal="left" vertical="center" wrapText="1"/>
      <protection locked="0"/>
    </xf>
    <xf numFmtId="0" fontId="0" fillId="0" borderId="33" xfId="0" applyBorder="1" applyAlignment="1" applyProtection="1">
      <alignment horizontal="left" vertical="center"/>
      <protection locked="0"/>
    </xf>
    <xf numFmtId="0" fontId="0" fillId="0" borderId="9" xfId="0" applyBorder="1" applyAlignment="1">
      <alignment horizontal="left" vertical="center"/>
    </xf>
    <xf numFmtId="0" fontId="0" fillId="0" borderId="24" xfId="0" applyBorder="1" applyAlignment="1">
      <alignment horizontal="left" vertical="center"/>
    </xf>
    <xf numFmtId="0" fontId="0" fillId="0" borderId="4" xfId="0" applyBorder="1" applyAlignment="1">
      <alignment horizontal="left" vertical="center"/>
    </xf>
    <xf numFmtId="0" fontId="0" fillId="0" borderId="0" xfId="0" applyAlignment="1">
      <alignment horizontal="left" vertical="center"/>
    </xf>
    <xf numFmtId="0" fontId="0" fillId="0" borderId="32" xfId="0" applyBorder="1" applyAlignment="1">
      <alignment horizontal="left" vertical="center"/>
    </xf>
    <xf numFmtId="0" fontId="0" fillId="0" borderId="58" xfId="0" applyBorder="1" applyAlignment="1">
      <alignment horizontal="left" vertical="center"/>
    </xf>
    <xf numFmtId="0" fontId="0" fillId="0" borderId="2" xfId="0" applyBorder="1" applyAlignment="1">
      <alignment horizontal="left" vertical="center"/>
    </xf>
    <xf numFmtId="0" fontId="0" fillId="0" borderId="163" xfId="0" applyBorder="1" applyAlignment="1">
      <alignment horizontal="left" vertical="center"/>
    </xf>
    <xf numFmtId="0" fontId="41" fillId="0" borderId="40" xfId="0" applyFont="1" applyBorder="1" applyAlignment="1">
      <alignment horizontal="left" vertical="center" wrapText="1"/>
    </xf>
    <xf numFmtId="0" fontId="41" fillId="0" borderId="33" xfId="0" applyFont="1" applyBorder="1" applyAlignment="1">
      <alignment horizontal="left" vertical="center" wrapText="1"/>
    </xf>
    <xf numFmtId="0" fontId="41" fillId="0" borderId="28" xfId="0" applyFont="1" applyBorder="1" applyAlignment="1">
      <alignment horizontal="left" vertical="center" wrapText="1"/>
    </xf>
    <xf numFmtId="0" fontId="0" fillId="0" borderId="386" xfId="0" applyBorder="1" applyAlignment="1">
      <alignment horizontal="left" vertical="center" wrapText="1"/>
    </xf>
    <xf numFmtId="0" fontId="0" fillId="0" borderId="361" xfId="0" applyBorder="1" applyAlignment="1">
      <alignment horizontal="center" vertical="center" wrapText="1"/>
    </xf>
    <xf numFmtId="0" fontId="0" fillId="0" borderId="443" xfId="0" applyBorder="1" applyAlignment="1">
      <alignment horizontal="center" vertical="center" wrapText="1"/>
    </xf>
    <xf numFmtId="0" fontId="0" fillId="0" borderId="43" xfId="0" applyBorder="1" applyAlignment="1">
      <alignment horizontal="left" vertical="center"/>
    </xf>
    <xf numFmtId="0" fontId="0" fillId="0" borderId="112" xfId="0" applyBorder="1" applyAlignment="1">
      <alignment horizontal="left" vertical="center"/>
    </xf>
    <xf numFmtId="0" fontId="0" fillId="0" borderId="393" xfId="0" applyBorder="1" applyAlignment="1">
      <alignment horizontal="left" vertical="center" wrapText="1"/>
    </xf>
    <xf numFmtId="0" fontId="0" fillId="0" borderId="396" xfId="0" applyBorder="1" applyAlignment="1">
      <alignment horizontal="left" vertical="center"/>
    </xf>
    <xf numFmtId="0" fontId="0" fillId="0" borderId="402" xfId="0" applyBorder="1" applyAlignment="1">
      <alignment horizontal="left" vertical="center"/>
    </xf>
    <xf numFmtId="0" fontId="0" fillId="0" borderId="439" xfId="0" applyBorder="1" applyAlignment="1">
      <alignment horizontal="left" vertical="center"/>
    </xf>
    <xf numFmtId="0" fontId="0" fillId="0" borderId="440" xfId="0" applyBorder="1" applyAlignment="1">
      <alignment horizontal="left" vertical="center"/>
    </xf>
    <xf numFmtId="0" fontId="0" fillId="0" borderId="273" xfId="0" applyBorder="1" applyAlignment="1">
      <alignment horizontal="left" vertical="center"/>
    </xf>
    <xf numFmtId="0" fontId="0" fillId="0" borderId="365" xfId="0" applyBorder="1" applyAlignment="1">
      <alignment horizontal="left" vertical="center"/>
    </xf>
    <xf numFmtId="0" fontId="0" fillId="0" borderId="441" xfId="0" applyBorder="1" applyAlignment="1">
      <alignment horizontal="left" vertical="center"/>
    </xf>
    <xf numFmtId="0" fontId="0" fillId="0" borderId="51" xfId="0" applyBorder="1" applyAlignment="1">
      <alignment horizontal="left" vertical="center"/>
    </xf>
    <xf numFmtId="0" fontId="0" fillId="0" borderId="48" xfId="0" applyBorder="1" applyAlignment="1">
      <alignment horizontal="left" vertical="center"/>
    </xf>
    <xf numFmtId="0" fontId="5" fillId="0" borderId="369" xfId="0" applyFont="1" applyBorder="1" applyAlignment="1">
      <alignment horizontal="left" vertical="center" wrapText="1"/>
    </xf>
    <xf numFmtId="0" fontId="0" fillId="0" borderId="170" xfId="0" applyBorder="1" applyAlignment="1">
      <alignment horizontal="left" vertical="center" wrapText="1"/>
    </xf>
    <xf numFmtId="0" fontId="5" fillId="0" borderId="393" xfId="0" applyFont="1" applyBorder="1" applyAlignment="1">
      <alignment horizontal="center" vertical="center"/>
    </xf>
    <xf numFmtId="0" fontId="5" fillId="0" borderId="396" xfId="0" applyFont="1" applyBorder="1" applyAlignment="1">
      <alignment horizontal="center" vertical="center"/>
    </xf>
    <xf numFmtId="0" fontId="5" fillId="0" borderId="402" xfId="0" applyFont="1" applyBorder="1" applyAlignment="1">
      <alignment horizontal="center" vertical="center"/>
    </xf>
    <xf numFmtId="0" fontId="0" fillId="0" borderId="2" xfId="0" applyBorder="1" applyAlignment="1">
      <alignment horizontal="left" vertical="center" wrapText="1"/>
    </xf>
    <xf numFmtId="0" fontId="0" fillId="0" borderId="41" xfId="0" applyBorder="1" applyAlignment="1">
      <alignment horizontal="center" vertical="center" wrapText="1"/>
    </xf>
    <xf numFmtId="0" fontId="6" fillId="0" borderId="40" xfId="0" applyFont="1" applyBorder="1" applyAlignment="1" applyProtection="1">
      <alignment horizontal="left" vertical="center" wrapText="1"/>
      <protection locked="0"/>
    </xf>
    <xf numFmtId="0" fontId="6" fillId="0" borderId="33" xfId="0" applyFont="1" applyBorder="1" applyAlignment="1" applyProtection="1">
      <alignment horizontal="left" vertical="center" wrapText="1"/>
      <protection locked="0"/>
    </xf>
    <xf numFmtId="0" fontId="0" fillId="0" borderId="41" xfId="0" applyBorder="1" applyAlignment="1" applyProtection="1">
      <alignment horizontal="center" vertical="center" wrapText="1"/>
      <protection locked="0"/>
    </xf>
    <xf numFmtId="0" fontId="0" fillId="0" borderId="182" xfId="0" applyBorder="1" applyAlignment="1" applyProtection="1">
      <alignment horizontal="left" vertical="center" wrapText="1"/>
      <protection locked="0"/>
    </xf>
    <xf numFmtId="0" fontId="0" fillId="0" borderId="268" xfId="0" applyBorder="1" applyAlignment="1" applyProtection="1">
      <alignment horizontal="left" vertical="center" wrapText="1"/>
      <protection locked="0"/>
    </xf>
    <xf numFmtId="0" fontId="7" fillId="0" borderId="33" xfId="0" applyFont="1" applyBorder="1" applyAlignment="1" applyProtection="1">
      <alignment horizontal="left" vertical="center"/>
      <protection locked="0"/>
    </xf>
    <xf numFmtId="0" fontId="0" fillId="0" borderId="169" xfId="0" applyBorder="1" applyAlignment="1" applyProtection="1">
      <alignment horizontal="left" vertical="center" wrapText="1"/>
      <protection locked="0"/>
    </xf>
    <xf numFmtId="0" fontId="0" fillId="0" borderId="386" xfId="0" applyBorder="1" applyAlignment="1" applyProtection="1">
      <alignment horizontal="left" vertical="center" wrapText="1"/>
      <protection locked="0"/>
    </xf>
    <xf numFmtId="0" fontId="1" fillId="1" borderId="16" xfId="5" applyFill="1" applyBorder="1" applyAlignment="1">
      <alignment horizontal="left" vertical="center" shrinkToFit="1"/>
    </xf>
    <xf numFmtId="0" fontId="1" fillId="1" borderId="112" xfId="5" applyFill="1" applyBorder="1" applyAlignment="1">
      <alignment horizontal="left" vertical="center" shrinkToFit="1"/>
    </xf>
    <xf numFmtId="0" fontId="4" fillId="0" borderId="0" xfId="5" applyFont="1" applyAlignment="1">
      <alignment horizontal="left" vertical="center" shrinkToFit="1"/>
    </xf>
    <xf numFmtId="0" fontId="0" fillId="0" borderId="0" xfId="0" applyAlignment="1">
      <alignment horizontal="left" vertical="center" shrinkToFit="1"/>
    </xf>
    <xf numFmtId="0" fontId="1" fillId="0" borderId="0" xfId="5" applyAlignment="1">
      <alignment horizontal="left" vertical="center" shrinkToFit="1"/>
    </xf>
    <xf numFmtId="0" fontId="1" fillId="0" borderId="364" xfId="5" applyBorder="1" applyAlignment="1">
      <alignment horizontal="center" vertical="center" shrinkToFit="1"/>
    </xf>
    <xf numFmtId="0" fontId="1" fillId="0" borderId="365" xfId="5" applyBorder="1" applyAlignment="1">
      <alignment horizontal="center" vertical="center" shrinkToFit="1"/>
    </xf>
    <xf numFmtId="0" fontId="1" fillId="0" borderId="61" xfId="5" applyBorder="1" applyAlignment="1" applyProtection="1">
      <alignment horizontal="center" vertical="center" shrinkToFit="1"/>
      <protection locked="0"/>
    </xf>
    <xf numFmtId="0" fontId="1" fillId="0" borderId="31" xfId="5" applyBorder="1" applyAlignment="1" applyProtection="1">
      <alignment horizontal="center" vertical="center" shrinkToFit="1"/>
      <protection locked="0"/>
    </xf>
    <xf numFmtId="0" fontId="1" fillId="0" borderId="152" xfId="5" applyBorder="1" applyAlignment="1" applyProtection="1">
      <alignment horizontal="center" vertical="center" shrinkToFit="1"/>
      <protection locked="0"/>
    </xf>
    <xf numFmtId="0" fontId="1" fillId="0" borderId="215" xfId="5" applyBorder="1" applyAlignment="1" applyProtection="1">
      <alignment horizontal="center" vertical="center" shrinkToFit="1"/>
      <protection locked="0"/>
    </xf>
    <xf numFmtId="0" fontId="0" fillId="0" borderId="145" xfId="5" applyFont="1" applyBorder="1" applyAlignment="1" applyProtection="1">
      <alignment horizontal="center" vertical="center" shrinkToFit="1"/>
      <protection locked="0"/>
    </xf>
    <xf numFmtId="0" fontId="1" fillId="0" borderId="166" xfId="5" applyBorder="1" applyAlignment="1" applyProtection="1">
      <alignment horizontal="center" vertical="center" shrinkToFit="1"/>
      <protection locked="0"/>
    </xf>
    <xf numFmtId="0" fontId="0" fillId="0" borderId="73" xfId="5" applyFont="1" applyBorder="1" applyAlignment="1" applyProtection="1">
      <alignment horizontal="center" vertical="center" shrinkToFit="1"/>
      <protection locked="0"/>
    </xf>
    <xf numFmtId="0" fontId="1" fillId="0" borderId="68" xfId="5" applyBorder="1" applyAlignment="1" applyProtection="1">
      <alignment horizontal="center" vertical="center" shrinkToFit="1"/>
      <protection locked="0"/>
    </xf>
    <xf numFmtId="0" fontId="0" fillId="0" borderId="351" xfId="0" applyBorder="1" applyAlignment="1" applyProtection="1">
      <alignment horizontal="center" vertical="center" wrapText="1"/>
      <protection locked="0"/>
    </xf>
    <xf numFmtId="0" fontId="0" fillId="0" borderId="431" xfId="0" applyBorder="1" applyAlignment="1" applyProtection="1">
      <alignment horizontal="center" vertical="center" wrapText="1"/>
      <protection locked="0"/>
    </xf>
    <xf numFmtId="0" fontId="6" fillId="0" borderId="275" xfId="0" applyFont="1" applyBorder="1" applyAlignment="1" applyProtection="1">
      <alignment horizontal="left" vertical="center" wrapText="1"/>
      <protection locked="0"/>
    </xf>
    <xf numFmtId="0" fontId="6" fillId="0" borderId="71" xfId="0" applyFont="1" applyBorder="1" applyAlignment="1" applyProtection="1">
      <alignment horizontal="left" vertical="center" wrapText="1"/>
      <protection locked="0"/>
    </xf>
    <xf numFmtId="0" fontId="0" fillId="8" borderId="10" xfId="0" applyFill="1" applyBorder="1" applyAlignment="1">
      <alignment horizontal="left" vertical="center" wrapText="1"/>
    </xf>
    <xf numFmtId="0" fontId="0" fillId="8" borderId="0" xfId="0" applyFill="1" applyAlignment="1">
      <alignment horizontal="left" vertical="center" wrapText="1"/>
    </xf>
    <xf numFmtId="0" fontId="0" fillId="8" borderId="111" xfId="0" applyFill="1" applyBorder="1" applyAlignment="1">
      <alignment horizontal="left" vertical="center" wrapText="1"/>
    </xf>
    <xf numFmtId="0" fontId="0" fillId="0" borderId="36" xfId="0" applyBorder="1" applyAlignment="1">
      <alignment horizontal="center" vertical="center"/>
    </xf>
    <xf numFmtId="0" fontId="0" fillId="0" borderId="195" xfId="0" applyBorder="1" applyAlignment="1">
      <alignment horizontal="center" vertical="center"/>
    </xf>
    <xf numFmtId="0" fontId="0" fillId="0" borderId="0" xfId="0" applyAlignment="1">
      <alignment horizontal="center" vertical="center"/>
    </xf>
    <xf numFmtId="0" fontId="0" fillId="0" borderId="190" xfId="0" applyBorder="1" applyAlignment="1">
      <alignment horizontal="center" vertical="center" shrinkToFit="1"/>
    </xf>
    <xf numFmtId="0" fontId="0" fillId="0" borderId="189" xfId="0" applyBorder="1" applyAlignment="1">
      <alignment horizontal="center" vertical="center" shrinkToFit="1"/>
    </xf>
    <xf numFmtId="0" fontId="0" fillId="0" borderId="37" xfId="0" applyBorder="1" applyAlignment="1">
      <alignment horizontal="center" vertical="center" shrinkToFit="1"/>
    </xf>
    <xf numFmtId="0" fontId="0" fillId="0" borderId="197" xfId="0" applyBorder="1" applyAlignment="1">
      <alignment horizontal="center" vertical="center" shrinkToFit="1"/>
    </xf>
    <xf numFmtId="0" fontId="0" fillId="0" borderId="48" xfId="0" applyBorder="1" applyAlignment="1">
      <alignment horizontal="center" vertical="center" shrinkToFit="1"/>
    </xf>
    <xf numFmtId="0" fontId="12" fillId="0" borderId="29" xfId="0" applyFont="1" applyBorder="1" applyAlignment="1">
      <alignment horizontal="center" vertical="center" wrapText="1"/>
    </xf>
    <xf numFmtId="0" fontId="12" fillId="0" borderId="15" xfId="0" applyFont="1" applyBorder="1" applyAlignment="1">
      <alignment horizontal="center" vertical="center" wrapText="1"/>
    </xf>
    <xf numFmtId="0" fontId="8" fillId="0" borderId="190" xfId="0" applyFont="1" applyBorder="1" applyAlignment="1">
      <alignment horizontal="center" vertical="center" wrapText="1"/>
    </xf>
    <xf numFmtId="0" fontId="8" fillId="0" borderId="51" xfId="0" applyFont="1" applyBorder="1" applyAlignment="1">
      <alignment horizontal="center" vertical="center" wrapText="1"/>
    </xf>
    <xf numFmtId="0" fontId="8" fillId="0" borderId="189" xfId="0" applyFont="1" applyBorder="1" applyAlignment="1">
      <alignment horizontal="center" vertical="center" wrapText="1"/>
    </xf>
    <xf numFmtId="0" fontId="0" fillId="0" borderId="113" xfId="0" applyBorder="1" applyAlignment="1">
      <alignment horizontal="center" vertical="center"/>
    </xf>
    <xf numFmtId="0" fontId="0" fillId="0" borderId="196" xfId="0" applyBorder="1" applyAlignment="1">
      <alignment horizontal="center" vertical="center"/>
    </xf>
    <xf numFmtId="0" fontId="0" fillId="0" borderId="37" xfId="0" applyBorder="1" applyAlignment="1">
      <alignment horizontal="center" vertical="center"/>
    </xf>
    <xf numFmtId="0" fontId="0" fillId="0" borderId="197" xfId="0" applyBorder="1">
      <alignment vertical="center"/>
    </xf>
    <xf numFmtId="0" fontId="0" fillId="12" borderId="186" xfId="0" applyFill="1" applyBorder="1" applyAlignment="1">
      <alignment horizontal="left" vertical="center" shrinkToFit="1"/>
    </xf>
    <xf numFmtId="0" fontId="0" fillId="12" borderId="23" xfId="0" applyFill="1" applyBorder="1" applyAlignment="1">
      <alignment horizontal="left" vertical="center" shrinkToFit="1"/>
    </xf>
    <xf numFmtId="0" fontId="0" fillId="12" borderId="373" xfId="0" applyFill="1" applyBorder="1" applyAlignment="1">
      <alignment horizontal="left" vertical="center" shrinkToFit="1"/>
    </xf>
    <xf numFmtId="0" fontId="0" fillId="12" borderId="180" xfId="0" applyFill="1" applyBorder="1" applyAlignment="1">
      <alignment horizontal="left" vertical="center" shrinkToFit="1"/>
    </xf>
    <xf numFmtId="0" fontId="13" fillId="0" borderId="182" xfId="0" applyFont="1" applyBorder="1" applyAlignment="1">
      <alignment horizontal="left" vertical="center" wrapText="1"/>
    </xf>
    <xf numFmtId="0" fontId="13" fillId="0" borderId="277" xfId="0" applyFont="1" applyBorder="1" applyAlignment="1">
      <alignment horizontal="left" vertical="center" wrapText="1"/>
    </xf>
    <xf numFmtId="0" fontId="0" fillId="0" borderId="395" xfId="0" applyBorder="1" applyAlignment="1">
      <alignment horizontal="left" vertical="center" wrapText="1"/>
    </xf>
    <xf numFmtId="0" fontId="0" fillId="0" borderId="394" xfId="0" applyBorder="1" applyAlignment="1">
      <alignment horizontal="left" vertical="center" wrapText="1"/>
    </xf>
    <xf numFmtId="0" fontId="0" fillId="0" borderId="345" xfId="0" applyBorder="1" applyAlignment="1">
      <alignment horizontal="left" vertical="center" wrapText="1"/>
    </xf>
    <xf numFmtId="0" fontId="0" fillId="0" borderId="371" xfId="0" applyBorder="1" applyAlignment="1">
      <alignment horizontal="left" vertical="center" wrapText="1"/>
    </xf>
    <xf numFmtId="0" fontId="13" fillId="0" borderId="179" xfId="0" applyFont="1" applyBorder="1" applyAlignment="1">
      <alignment horizontal="left" vertical="center" wrapText="1"/>
    </xf>
    <xf numFmtId="0" fontId="13" fillId="0" borderId="272" xfId="0" applyFont="1" applyBorder="1" applyAlignment="1">
      <alignment horizontal="left" vertical="center" wrapText="1"/>
    </xf>
    <xf numFmtId="0" fontId="13" fillId="0" borderId="41" xfId="0" applyFont="1" applyBorder="1" applyAlignment="1">
      <alignment horizontal="left" vertical="center" wrapText="1"/>
    </xf>
    <xf numFmtId="0" fontId="13" fillId="0" borderId="22" xfId="0" applyFont="1" applyBorder="1" applyAlignment="1">
      <alignment horizontal="left" vertical="center" wrapText="1"/>
    </xf>
    <xf numFmtId="0" fontId="0" fillId="12" borderId="374" xfId="0" applyFill="1" applyBorder="1" applyAlignment="1">
      <alignment horizontal="left" vertical="center" shrinkToFit="1"/>
    </xf>
    <xf numFmtId="0" fontId="0" fillId="12" borderId="183" xfId="0" applyFill="1" applyBorder="1" applyAlignment="1">
      <alignment horizontal="left" vertical="center" shrinkToFit="1"/>
    </xf>
    <xf numFmtId="0" fontId="37" fillId="0" borderId="4" xfId="0" applyFont="1" applyBorder="1" applyAlignment="1">
      <alignment horizontal="center" vertical="center" wrapText="1"/>
    </xf>
    <xf numFmtId="0" fontId="37" fillId="0" borderId="0" xfId="0" applyFont="1" applyAlignment="1">
      <alignment horizontal="center" vertical="center" wrapText="1"/>
    </xf>
    <xf numFmtId="0" fontId="0" fillId="0" borderId="36" xfId="0" applyBorder="1" applyAlignment="1">
      <alignment horizontal="center" vertical="center" textRotation="255"/>
    </xf>
    <xf numFmtId="0" fontId="0" fillId="0" borderId="191" xfId="0" applyBorder="1" applyAlignment="1">
      <alignment horizontal="center" vertical="center" textRotation="255"/>
    </xf>
    <xf numFmtId="0" fontId="0" fillId="0" borderId="58" xfId="0" applyBorder="1" applyAlignment="1">
      <alignment horizontal="center" vertical="center" textRotation="255"/>
    </xf>
    <xf numFmtId="0" fontId="0" fillId="0" borderId="0" xfId="0" applyAlignment="1" applyProtection="1">
      <alignment horizontal="center" vertical="center" textRotation="255" wrapText="1"/>
      <protection locked="0"/>
    </xf>
    <xf numFmtId="0" fontId="0" fillId="0" borderId="2" xfId="0" applyBorder="1" applyAlignment="1" applyProtection="1">
      <alignment horizontal="center" vertical="center" textRotation="255" wrapText="1"/>
      <protection locked="0"/>
    </xf>
    <xf numFmtId="0" fontId="0" fillId="0" borderId="4" xfId="0" applyBorder="1" applyAlignment="1" applyProtection="1">
      <alignment horizontal="center" vertical="center" textRotation="255" wrapText="1"/>
      <protection locked="0"/>
    </xf>
    <xf numFmtId="0" fontId="0" fillId="0" borderId="58" xfId="0" applyBorder="1" applyAlignment="1" applyProtection="1">
      <alignment horizontal="center" vertical="center" textRotation="255" wrapText="1"/>
      <protection locked="0"/>
    </xf>
    <xf numFmtId="0" fontId="8" fillId="10" borderId="296" xfId="0" applyFont="1" applyFill="1" applyBorder="1" applyAlignment="1" applyProtection="1">
      <alignment horizontal="left" vertical="center" wrapText="1"/>
      <protection locked="0"/>
    </xf>
    <xf numFmtId="0" fontId="8" fillId="10" borderId="297" xfId="0" applyFont="1" applyFill="1" applyBorder="1" applyAlignment="1" applyProtection="1">
      <alignment horizontal="left" vertical="center" wrapText="1"/>
      <protection locked="0"/>
    </xf>
    <xf numFmtId="0" fontId="0" fillId="0" borderId="219" xfId="0" applyBorder="1" applyAlignment="1">
      <alignment horizontal="left" vertical="center" wrapText="1"/>
    </xf>
    <xf numFmtId="0" fontId="0" fillId="0" borderId="6" xfId="0" applyBorder="1" applyAlignment="1" applyProtection="1">
      <alignment horizontal="center" vertical="center" textRotation="255" wrapText="1"/>
      <protection locked="0"/>
    </xf>
    <xf numFmtId="0" fontId="0" fillId="0" borderId="2" xfId="2" applyFont="1" applyBorder="1" applyAlignment="1">
      <alignment horizontal="left" vertical="center" wrapText="1"/>
    </xf>
    <xf numFmtId="0" fontId="0" fillId="0" borderId="232" xfId="0" applyBorder="1" applyAlignment="1">
      <alignment horizontal="right" vertical="center" wrapText="1"/>
    </xf>
    <xf numFmtId="0" fontId="0" fillId="0" borderId="219" xfId="0" applyBorder="1" applyAlignment="1">
      <alignment horizontal="right" vertical="center" wrapText="1"/>
    </xf>
    <xf numFmtId="0" fontId="0" fillId="0" borderId="0" xfId="0" applyAlignment="1">
      <alignment horizontal="center" vertical="center" textRotation="255"/>
    </xf>
    <xf numFmtId="0" fontId="0" fillId="0" borderId="2" xfId="0" applyBorder="1" applyAlignment="1">
      <alignment horizontal="center" vertical="center" textRotation="255"/>
    </xf>
    <xf numFmtId="0" fontId="0" fillId="0" borderId="396" xfId="0" applyBorder="1" applyAlignment="1" applyProtection="1">
      <alignment horizontal="center" vertical="center" textRotation="255" wrapText="1"/>
      <protection locked="0"/>
    </xf>
    <xf numFmtId="0" fontId="0" fillId="0" borderId="399" xfId="0" applyBorder="1" applyAlignment="1">
      <alignment horizontal="left" vertical="center" wrapText="1"/>
    </xf>
    <xf numFmtId="0" fontId="0" fillId="0" borderId="34" xfId="0" applyBorder="1" applyAlignment="1" applyProtection="1">
      <alignment horizontal="center" vertical="center" textRotation="255" wrapText="1"/>
      <protection locked="0"/>
    </xf>
    <xf numFmtId="0" fontId="0" fillId="0" borderId="39" xfId="0" applyBorder="1" applyAlignment="1">
      <alignment horizontal="left" vertical="center" wrapText="1"/>
    </xf>
    <xf numFmtId="0" fontId="0" fillId="0" borderId="188" xfId="0" applyBorder="1" applyAlignment="1">
      <alignment horizontal="left" vertical="center"/>
    </xf>
    <xf numFmtId="0" fontId="13" fillId="0" borderId="42" xfId="0" applyFont="1" applyBorder="1" applyAlignment="1">
      <alignment horizontal="left" vertical="center" wrapText="1"/>
    </xf>
    <xf numFmtId="0" fontId="13" fillId="0" borderId="280" xfId="0" applyFont="1" applyBorder="1" applyAlignment="1">
      <alignment horizontal="left" vertical="center" wrapText="1"/>
    </xf>
    <xf numFmtId="0" fontId="11" fillId="0" borderId="0" xfId="0" applyFont="1" applyAlignment="1">
      <alignment horizontal="right" vertical="center" wrapText="1"/>
    </xf>
    <xf numFmtId="0" fontId="0" fillId="0" borderId="83" xfId="0" applyBorder="1" applyAlignment="1">
      <alignment horizontal="center" vertical="center"/>
    </xf>
    <xf numFmtId="0" fontId="0" fillId="0" borderId="51" xfId="0" applyBorder="1" applyAlignment="1">
      <alignment horizontal="center" vertical="center" shrinkToFit="1"/>
    </xf>
    <xf numFmtId="0" fontId="0" fillId="0" borderId="18" xfId="0" applyBorder="1" applyAlignment="1">
      <alignment horizontal="center" vertical="center"/>
    </xf>
    <xf numFmtId="0" fontId="13" fillId="0" borderId="400" xfId="0" applyFont="1" applyBorder="1" applyAlignment="1">
      <alignment horizontal="center" vertical="center" wrapText="1"/>
    </xf>
    <xf numFmtId="0" fontId="13" fillId="0" borderId="18" xfId="0" applyFont="1" applyBorder="1" applyAlignment="1">
      <alignment horizontal="center" vertical="center" wrapText="1"/>
    </xf>
    <xf numFmtId="0" fontId="0" fillId="0" borderId="190" xfId="0" applyBorder="1" applyAlignment="1">
      <alignment horizontal="center" vertical="center" wrapText="1"/>
    </xf>
    <xf numFmtId="0" fontId="0" fillId="0" borderId="189" xfId="0" applyBorder="1" applyAlignment="1">
      <alignment horizontal="center" vertical="center" wrapText="1"/>
    </xf>
    <xf numFmtId="0" fontId="0" fillId="0" borderId="37" xfId="0" applyBorder="1" applyAlignment="1">
      <alignment horizontal="center" vertical="center" wrapText="1" shrinkToFit="1"/>
    </xf>
    <xf numFmtId="0" fontId="0" fillId="0" borderId="18" xfId="0" applyBorder="1" applyAlignment="1">
      <alignment horizontal="center" vertical="center" shrinkToFit="1"/>
    </xf>
    <xf numFmtId="0" fontId="0" fillId="0" borderId="36" xfId="0" applyBorder="1" applyAlignment="1">
      <alignment horizontal="center" vertical="center" shrinkToFit="1"/>
    </xf>
    <xf numFmtId="0" fontId="0" fillId="0" borderId="195" xfId="0" applyBorder="1" applyAlignment="1">
      <alignment horizontal="center" vertical="center" shrinkToFit="1"/>
    </xf>
    <xf numFmtId="14" fontId="1" fillId="0" borderId="0" xfId="2" applyNumberFormat="1" applyAlignment="1">
      <alignment horizontal="left" vertical="center"/>
    </xf>
    <xf numFmtId="0" fontId="1" fillId="0" borderId="0" xfId="2" applyAlignment="1">
      <alignment horizontal="left" vertical="center"/>
    </xf>
    <xf numFmtId="0" fontId="1" fillId="0" borderId="0" xfId="2" applyAlignment="1">
      <alignment horizontal="left" vertical="center" shrinkToFit="1"/>
    </xf>
    <xf numFmtId="197" fontId="1" fillId="0" borderId="403" xfId="2" applyNumberFormat="1" applyBorder="1" applyAlignment="1">
      <alignment horizontal="center" vertical="center"/>
    </xf>
    <xf numFmtId="197" fontId="1" fillId="0" borderId="404" xfId="2" applyNumberFormat="1" applyBorder="1" applyAlignment="1">
      <alignment horizontal="center" vertical="center"/>
    </xf>
    <xf numFmtId="197" fontId="1" fillId="0" borderId="405" xfId="2" applyNumberFormat="1" applyBorder="1" applyAlignment="1">
      <alignment horizontal="center" vertical="center"/>
    </xf>
    <xf numFmtId="0" fontId="1" fillId="12" borderId="307" xfId="2" applyFill="1" applyBorder="1" applyAlignment="1">
      <alignment vertical="center" shrinkToFit="1"/>
    </xf>
    <xf numFmtId="0" fontId="1" fillId="12" borderId="68" xfId="2" applyFill="1" applyBorder="1" applyAlignment="1">
      <alignment vertical="center" shrinkToFit="1"/>
    </xf>
    <xf numFmtId="0" fontId="1" fillId="12" borderId="73" xfId="2" applyFill="1" applyBorder="1" applyAlignment="1">
      <alignment horizontal="center" vertical="center" shrinkToFit="1"/>
    </xf>
    <xf numFmtId="0" fontId="1" fillId="12" borderId="3" xfId="2" applyFill="1" applyBorder="1" applyAlignment="1">
      <alignment horizontal="center" vertical="center" shrinkToFit="1"/>
    </xf>
    <xf numFmtId="0" fontId="1" fillId="12" borderId="308" xfId="2" applyFill="1" applyBorder="1" applyAlignment="1">
      <alignment horizontal="center" vertical="center" shrinkToFit="1"/>
    </xf>
    <xf numFmtId="0" fontId="1" fillId="12" borderId="290" xfId="2" applyFill="1" applyBorder="1" applyAlignment="1">
      <alignment vertical="center" shrinkToFit="1"/>
    </xf>
    <xf numFmtId="0" fontId="1" fillId="12" borderId="31" xfId="2" applyFill="1" applyBorder="1" applyAlignment="1">
      <alignment vertical="center" shrinkToFit="1"/>
    </xf>
    <xf numFmtId="0" fontId="1" fillId="12" borderId="61" xfId="2" applyFill="1" applyBorder="1" applyAlignment="1">
      <alignment horizontal="center" vertical="center" shrinkToFit="1"/>
    </xf>
    <xf numFmtId="0" fontId="1" fillId="12" borderId="33" xfId="2" applyFill="1" applyBorder="1" applyAlignment="1">
      <alignment horizontal="center" vertical="center" shrinkToFit="1"/>
    </xf>
    <xf numFmtId="0" fontId="1" fillId="12" borderId="97" xfId="2" applyFill="1" applyBorder="1" applyAlignment="1">
      <alignment horizontal="center" vertical="center" shrinkToFit="1"/>
    </xf>
    <xf numFmtId="0" fontId="1" fillId="0" borderId="0" xfId="2" applyAlignment="1">
      <alignment horizontal="center" vertical="center" shrinkToFit="1"/>
    </xf>
    <xf numFmtId="0" fontId="1" fillId="13" borderId="291" xfId="2" applyFill="1" applyBorder="1" applyAlignment="1">
      <alignment vertical="center" shrinkToFit="1"/>
    </xf>
    <xf numFmtId="0" fontId="1" fillId="13" borderId="292" xfId="2" applyFill="1" applyBorder="1" applyAlignment="1">
      <alignment vertical="center" shrinkToFit="1"/>
    </xf>
    <xf numFmtId="0" fontId="1" fillId="13" borderId="293" xfId="2" applyFill="1" applyBorder="1" applyAlignment="1">
      <alignment horizontal="center" vertical="center" shrinkToFit="1"/>
    </xf>
    <xf numFmtId="0" fontId="1" fillId="13" borderId="144" xfId="2" applyFill="1" applyBorder="1" applyAlignment="1">
      <alignment horizontal="center" vertical="center" shrinkToFit="1"/>
    </xf>
    <xf numFmtId="0" fontId="1" fillId="13" borderId="300" xfId="2" applyFill="1" applyBorder="1" applyAlignment="1">
      <alignment horizontal="center" vertical="center" shrinkToFit="1"/>
    </xf>
    <xf numFmtId="0" fontId="1" fillId="12" borderId="301" xfId="2" applyFill="1" applyBorder="1" applyAlignment="1">
      <alignment horizontal="center" vertical="center" shrinkToFit="1"/>
    </xf>
    <xf numFmtId="0" fontId="1" fillId="12" borderId="302" xfId="2" applyFill="1" applyBorder="1" applyAlignment="1">
      <alignment horizontal="center" vertical="center" shrinkToFit="1"/>
    </xf>
    <xf numFmtId="0" fontId="1" fillId="12" borderId="304" xfId="2" applyFill="1" applyBorder="1" applyAlignment="1">
      <alignment horizontal="center" vertical="center" shrinkToFit="1"/>
    </xf>
    <xf numFmtId="0" fontId="1" fillId="12" borderId="303" xfId="2" applyFill="1" applyBorder="1" applyAlignment="1">
      <alignment horizontal="center" vertical="center" shrinkToFit="1"/>
    </xf>
    <xf numFmtId="0" fontId="1" fillId="12" borderId="305" xfId="2" applyFill="1" applyBorder="1" applyAlignment="1">
      <alignment horizontal="center" vertical="center" shrinkToFit="1"/>
    </xf>
    <xf numFmtId="0" fontId="1" fillId="12" borderId="331" xfId="2" applyFill="1" applyBorder="1" applyAlignment="1">
      <alignment horizontal="center" vertical="center" shrinkToFit="1"/>
    </xf>
    <xf numFmtId="0" fontId="0" fillId="12" borderId="291" xfId="2" applyFont="1" applyFill="1" applyBorder="1" applyAlignment="1">
      <alignment horizontal="center" vertical="center" shrinkToFit="1"/>
    </xf>
    <xf numFmtId="0" fontId="0" fillId="12" borderId="292" xfId="2" applyFont="1" applyFill="1" applyBorder="1" applyAlignment="1">
      <alignment horizontal="center" vertical="center" shrinkToFit="1"/>
    </xf>
    <xf numFmtId="0" fontId="0" fillId="12" borderId="282" xfId="2" applyFont="1" applyFill="1" applyBorder="1" applyAlignment="1">
      <alignment horizontal="center" vertical="center" shrinkToFit="1"/>
    </xf>
    <xf numFmtId="0" fontId="0" fillId="12" borderId="178" xfId="2" applyFont="1" applyFill="1" applyBorder="1" applyAlignment="1">
      <alignment horizontal="center" vertical="center" shrinkToFit="1"/>
    </xf>
    <xf numFmtId="0" fontId="0" fillId="12" borderId="283" xfId="2" applyFont="1" applyFill="1" applyBorder="1" applyAlignment="1">
      <alignment horizontal="center" vertical="center" shrinkToFit="1"/>
    </xf>
    <xf numFmtId="0" fontId="1" fillId="12" borderId="292" xfId="2" applyFill="1" applyBorder="1" applyAlignment="1">
      <alignment horizontal="center" vertical="center" shrinkToFit="1"/>
    </xf>
    <xf numFmtId="0" fontId="8" fillId="0" borderId="0" xfId="2" applyFont="1" applyAlignment="1">
      <alignment horizontal="center" vertical="center" shrinkToFit="1"/>
    </xf>
    <xf numFmtId="0" fontId="1" fillId="12" borderId="286" xfId="2" applyFill="1" applyBorder="1" applyAlignment="1">
      <alignment horizontal="center" vertical="center" shrinkToFit="1"/>
    </xf>
    <xf numFmtId="0" fontId="1" fillId="12" borderId="287" xfId="2" applyFill="1" applyBorder="1" applyAlignment="1">
      <alignment horizontal="center" vertical="center" shrinkToFit="1"/>
    </xf>
    <xf numFmtId="0" fontId="1" fillId="12" borderId="288" xfId="2" applyFill="1" applyBorder="1" applyAlignment="1">
      <alignment horizontal="center" vertical="center" shrinkToFit="1"/>
    </xf>
    <xf numFmtId="0" fontId="1" fillId="12" borderId="284" xfId="2" applyFill="1" applyBorder="1" applyAlignment="1">
      <alignment vertical="center" shrinkToFit="1"/>
    </xf>
    <xf numFmtId="0" fontId="1" fillId="12" borderId="285" xfId="2" applyFill="1" applyBorder="1" applyAlignment="1">
      <alignment vertical="center" shrinkToFit="1"/>
    </xf>
    <xf numFmtId="0" fontId="0" fillId="12" borderId="448" xfId="2" applyFont="1" applyFill="1" applyBorder="1" applyAlignment="1">
      <alignment horizontal="center" vertical="center" shrinkToFit="1"/>
    </xf>
    <xf numFmtId="0" fontId="0" fillId="12" borderId="144" xfId="2" applyFont="1" applyFill="1" applyBorder="1" applyAlignment="1">
      <alignment horizontal="center" vertical="center" shrinkToFit="1"/>
    </xf>
    <xf numFmtId="0" fontId="0" fillId="12" borderId="449" xfId="2" applyFont="1" applyFill="1" applyBorder="1" applyAlignment="1">
      <alignment horizontal="center" vertical="center" shrinkToFit="1"/>
    </xf>
    <xf numFmtId="0" fontId="0" fillId="12" borderId="447" xfId="2" applyFont="1" applyFill="1" applyBorder="1" applyAlignment="1">
      <alignment horizontal="center" vertical="center" shrinkToFit="1"/>
    </xf>
    <xf numFmtId="0" fontId="6" fillId="0" borderId="0" xfId="2" applyFont="1" applyAlignment="1">
      <alignment horizontal="left" vertical="center" shrinkToFit="1"/>
    </xf>
    <xf numFmtId="0" fontId="5" fillId="0" borderId="0" xfId="0" applyFont="1" applyAlignment="1">
      <alignment horizontal="left" vertical="center" shrinkToFit="1"/>
    </xf>
    <xf numFmtId="0" fontId="6" fillId="0" borderId="0" xfId="1" applyFont="1" applyAlignment="1">
      <alignment horizontal="right" vertical="center"/>
    </xf>
    <xf numFmtId="0" fontId="5" fillId="12" borderId="61" xfId="2" applyFont="1" applyFill="1" applyBorder="1" applyAlignment="1">
      <alignment horizontal="left" vertical="center"/>
    </xf>
    <xf numFmtId="0" fontId="5" fillId="12" borderId="33" xfId="2" applyFont="1" applyFill="1" applyBorder="1" applyAlignment="1">
      <alignment horizontal="left" vertical="center"/>
    </xf>
    <xf numFmtId="0" fontId="5" fillId="12" borderId="28" xfId="2" applyFont="1" applyFill="1" applyBorder="1" applyAlignment="1">
      <alignment horizontal="left" vertical="center"/>
    </xf>
    <xf numFmtId="195" fontId="43" fillId="12" borderId="46" xfId="2" applyNumberFormat="1" applyFont="1" applyFill="1" applyBorder="1" applyAlignment="1">
      <alignment horizontal="center" vertical="center" shrinkToFit="1"/>
    </xf>
    <xf numFmtId="195" fontId="43" fillId="12" borderId="21" xfId="2" applyNumberFormat="1" applyFont="1" applyFill="1" applyBorder="1" applyAlignment="1">
      <alignment horizontal="center" vertical="center" shrinkToFit="1"/>
    </xf>
    <xf numFmtId="0" fontId="13" fillId="0" borderId="138" xfId="2" applyFont="1" applyBorder="1" applyAlignment="1">
      <alignment horizontal="left" vertical="center" wrapText="1" shrinkToFit="1"/>
    </xf>
    <xf numFmtId="0" fontId="13" fillId="0" borderId="9" xfId="2" applyFont="1" applyBorder="1" applyAlignment="1">
      <alignment horizontal="left" vertical="center" wrapText="1" shrinkToFit="1"/>
    </xf>
    <xf numFmtId="0" fontId="13" fillId="0" borderId="24" xfId="2" applyFont="1" applyBorder="1" applyAlignment="1">
      <alignment horizontal="left" vertical="center" wrapText="1" shrinkToFit="1"/>
    </xf>
    <xf numFmtId="0" fontId="13" fillId="0" borderId="136" xfId="2" applyFont="1" applyBorder="1" applyAlignment="1">
      <alignment horizontal="left" vertical="center" wrapText="1" shrinkToFit="1"/>
    </xf>
    <xf numFmtId="0" fontId="13" fillId="0" borderId="0" xfId="2" applyFont="1" applyAlignment="1">
      <alignment horizontal="left" vertical="center" wrapText="1" shrinkToFit="1"/>
    </xf>
    <xf numFmtId="0" fontId="13" fillId="0" borderId="32" xfId="2" applyFont="1" applyBorder="1" applyAlignment="1">
      <alignment horizontal="left" vertical="center" wrapText="1" shrinkToFit="1"/>
    </xf>
    <xf numFmtId="0" fontId="5" fillId="0" borderId="41" xfId="2" applyFont="1" applyBorder="1" applyAlignment="1">
      <alignment horizontal="center" vertical="center"/>
    </xf>
    <xf numFmtId="0" fontId="5" fillId="0" borderId="173" xfId="2" applyFont="1" applyBorder="1" applyAlignment="1">
      <alignment horizontal="center" vertical="center"/>
    </xf>
    <xf numFmtId="0" fontId="5" fillId="0" borderId="42" xfId="2" applyFont="1" applyBorder="1" applyAlignment="1">
      <alignment horizontal="center" vertical="center" wrapText="1"/>
    </xf>
    <xf numFmtId="0" fontId="5" fillId="0" borderId="280" xfId="2" applyFont="1" applyBorder="1" applyAlignment="1">
      <alignment horizontal="center" vertical="center"/>
    </xf>
    <xf numFmtId="0" fontId="5" fillId="0" borderId="4" xfId="2" applyFont="1" applyBorder="1" applyAlignment="1">
      <alignment horizontal="left" vertical="center"/>
    </xf>
    <xf numFmtId="0" fontId="5" fillId="0" borderId="0" xfId="2" applyFont="1" applyAlignment="1">
      <alignment horizontal="left" vertical="center"/>
    </xf>
    <xf numFmtId="0" fontId="5" fillId="0" borderId="32" xfId="2" applyFont="1" applyBorder="1" applyAlignment="1">
      <alignment horizontal="left" vertical="center"/>
    </xf>
    <xf numFmtId="0" fontId="43" fillId="0" borderId="273" xfId="2" applyFont="1" applyBorder="1">
      <alignment vertical="center"/>
    </xf>
    <xf numFmtId="0" fontId="43" fillId="0" borderId="51" xfId="2" applyFont="1" applyBorder="1">
      <alignment vertical="center"/>
    </xf>
    <xf numFmtId="0" fontId="43" fillId="0" borderId="48" xfId="2" applyFont="1" applyBorder="1">
      <alignment vertical="center"/>
    </xf>
    <xf numFmtId="0" fontId="5" fillId="0" borderId="298" xfId="2" applyFont="1" applyBorder="1" applyAlignment="1">
      <alignment horizontal="center" vertical="center"/>
    </xf>
    <xf numFmtId="0" fontId="5" fillId="0" borderId="299" xfId="2" applyFont="1" applyBorder="1" applyAlignment="1">
      <alignment horizontal="center" vertical="center"/>
    </xf>
    <xf numFmtId="0" fontId="5" fillId="12" borderId="45" xfId="2" applyFont="1" applyFill="1" applyBorder="1" applyAlignment="1">
      <alignment horizontal="center" vertical="center" shrinkToFit="1"/>
    </xf>
    <xf numFmtId="0" fontId="5" fillId="12" borderId="2" xfId="2" applyFont="1" applyFill="1" applyBorder="1" applyAlignment="1">
      <alignment horizontal="center" vertical="center" shrinkToFit="1"/>
    </xf>
    <xf numFmtId="0" fontId="5" fillId="12" borderId="163" xfId="2" applyFont="1" applyFill="1" applyBorder="1" applyAlignment="1">
      <alignment horizontal="center" vertical="center" shrinkToFit="1"/>
    </xf>
    <xf numFmtId="0" fontId="5" fillId="12" borderId="73" xfId="2" applyFont="1" applyFill="1" applyBorder="1" applyAlignment="1">
      <alignment horizontal="left" vertical="center"/>
    </xf>
    <xf numFmtId="0" fontId="5" fillId="12" borderId="3" xfId="2" applyFont="1" applyFill="1" applyBorder="1" applyAlignment="1">
      <alignment horizontal="left" vertical="center"/>
    </xf>
    <xf numFmtId="0" fontId="5" fillId="12" borderId="8" xfId="2" applyFont="1" applyFill="1" applyBorder="1" applyAlignment="1">
      <alignment horizontal="left" vertical="center"/>
    </xf>
    <xf numFmtId="1" fontId="5" fillId="12" borderId="46" xfId="2" applyNumberFormat="1" applyFont="1" applyFill="1" applyBorder="1" applyAlignment="1">
      <alignment horizontal="right" vertical="center" shrinkToFit="1"/>
    </xf>
    <xf numFmtId="0" fontId="5" fillId="12" borderId="46" xfId="2" applyFont="1" applyFill="1" applyBorder="1" applyAlignment="1">
      <alignment horizontal="right" vertical="center" shrinkToFit="1"/>
    </xf>
    <xf numFmtId="1" fontId="5" fillId="12" borderId="46" xfId="2" applyNumberFormat="1" applyFont="1" applyFill="1" applyBorder="1" applyAlignment="1">
      <alignment horizontal="right" vertical="center"/>
    </xf>
    <xf numFmtId="0" fontId="5" fillId="12" borderId="46" xfId="2" applyFont="1" applyFill="1" applyBorder="1" applyAlignment="1">
      <alignment horizontal="right" vertical="center"/>
    </xf>
    <xf numFmtId="0" fontId="5" fillId="12" borderId="18" xfId="2" applyFont="1" applyFill="1" applyBorder="1" applyAlignment="1">
      <alignment horizontal="center" vertical="center" shrinkToFit="1"/>
    </xf>
    <xf numFmtId="0" fontId="5" fillId="12" borderId="18" xfId="2" applyFont="1" applyFill="1" applyBorder="1" applyAlignment="1">
      <alignment horizontal="center" vertical="center"/>
    </xf>
    <xf numFmtId="1" fontId="5" fillId="12" borderId="72" xfId="2" applyNumberFormat="1" applyFont="1" applyFill="1" applyBorder="1" applyAlignment="1">
      <alignment horizontal="right" vertical="center"/>
    </xf>
    <xf numFmtId="0" fontId="5" fillId="12" borderId="72" xfId="2" applyFont="1" applyFill="1" applyBorder="1" applyAlignment="1">
      <alignment horizontal="right" vertical="center"/>
    </xf>
    <xf numFmtId="0" fontId="43" fillId="12" borderId="273" xfId="2" applyFont="1" applyFill="1" applyBorder="1" applyAlignment="1">
      <alignment horizontal="center" vertical="center" shrinkToFit="1"/>
    </xf>
    <xf numFmtId="0" fontId="43" fillId="12" borderId="51" xfId="2" applyFont="1" applyFill="1" applyBorder="1" applyAlignment="1">
      <alignment horizontal="center" vertical="center" shrinkToFit="1"/>
    </xf>
    <xf numFmtId="0" fontId="43" fillId="12" borderId="48" xfId="2" applyFont="1" applyFill="1" applyBorder="1" applyAlignment="1">
      <alignment horizontal="center" vertical="center" shrinkToFit="1"/>
    </xf>
    <xf numFmtId="0" fontId="43" fillId="0" borderId="78" xfId="2" applyFont="1" applyBorder="1" applyAlignment="1">
      <alignment horizontal="center" vertical="center" shrinkToFit="1"/>
    </xf>
    <xf numFmtId="0" fontId="43" fillId="0" borderId="369" xfId="2" applyFont="1" applyBorder="1" applyAlignment="1">
      <alignment horizontal="center" vertical="center" shrinkToFit="1"/>
    </xf>
    <xf numFmtId="0" fontId="43" fillId="0" borderId="77" xfId="2" applyFont="1" applyBorder="1" applyAlignment="1">
      <alignment horizontal="center" vertical="center" shrinkToFit="1"/>
    </xf>
    <xf numFmtId="0" fontId="5" fillId="12" borderId="100" xfId="2" applyFont="1" applyFill="1" applyBorder="1" applyAlignment="1">
      <alignment horizontal="left" vertical="center" wrapText="1"/>
    </xf>
    <xf numFmtId="0" fontId="5" fillId="12" borderId="9" xfId="2" applyFont="1" applyFill="1" applyBorder="1" applyAlignment="1">
      <alignment horizontal="left" vertical="center" wrapText="1"/>
    </xf>
    <xf numFmtId="0" fontId="5" fillId="12" borderId="24" xfId="2" applyFont="1" applyFill="1" applyBorder="1" applyAlignment="1">
      <alignment horizontal="left" vertical="center" wrapText="1"/>
    </xf>
    <xf numFmtId="0" fontId="5" fillId="12" borderId="73" xfId="2" applyFont="1" applyFill="1" applyBorder="1" applyAlignment="1">
      <alignment horizontal="left" vertical="center" wrapText="1"/>
    </xf>
    <xf numFmtId="0" fontId="5" fillId="12" borderId="3" xfId="2" applyFont="1" applyFill="1" applyBorder="1" applyAlignment="1">
      <alignment horizontal="left" vertical="center" wrapText="1"/>
    </xf>
    <xf numFmtId="0" fontId="5" fillId="12" borderId="8" xfId="2" applyFont="1" applyFill="1" applyBorder="1" applyAlignment="1">
      <alignment horizontal="left" vertical="center" wrapText="1"/>
    </xf>
    <xf numFmtId="0" fontId="5" fillId="0" borderId="393" xfId="2" applyFont="1" applyBorder="1" applyAlignment="1">
      <alignment horizontal="left" vertical="center"/>
    </xf>
    <xf numFmtId="0" fontId="5" fillId="0" borderId="396" xfId="2" applyFont="1" applyBorder="1" applyAlignment="1">
      <alignment horizontal="left" vertical="center"/>
    </xf>
    <xf numFmtId="0" fontId="5" fillId="0" borderId="402" xfId="2" applyFont="1" applyBorder="1" applyAlignment="1">
      <alignment horizontal="left" vertical="center"/>
    </xf>
    <xf numFmtId="0" fontId="0" fillId="0" borderId="129" xfId="2" applyFont="1" applyBorder="1" applyAlignment="1">
      <alignment horizontal="center" vertical="center"/>
    </xf>
    <xf numFmtId="0" fontId="1" fillId="0" borderId="130" xfId="2" applyBorder="1" applyAlignment="1">
      <alignment horizontal="center" vertical="center"/>
    </xf>
    <xf numFmtId="0" fontId="1" fillId="0" borderId="131" xfId="2" applyBorder="1" applyAlignment="1">
      <alignment horizontal="center" vertical="center"/>
    </xf>
    <xf numFmtId="0" fontId="5" fillId="0" borderId="42" xfId="2" applyFont="1" applyBorder="1" applyAlignment="1">
      <alignment horizontal="center" vertical="center"/>
    </xf>
    <xf numFmtId="0" fontId="5" fillId="12" borderId="45" xfId="2" applyFont="1" applyFill="1" applyBorder="1" applyAlignment="1">
      <alignment horizontal="left" vertical="center" shrinkToFit="1"/>
    </xf>
    <xf numFmtId="0" fontId="5" fillId="12" borderId="2" xfId="2" applyFont="1" applyFill="1" applyBorder="1" applyAlignment="1">
      <alignment horizontal="left" vertical="center" shrinkToFit="1"/>
    </xf>
    <xf numFmtId="0" fontId="5" fillId="12" borderId="163" xfId="2" applyFont="1" applyFill="1" applyBorder="1" applyAlignment="1">
      <alignment horizontal="left" vertical="center" shrinkToFit="1"/>
    </xf>
    <xf numFmtId="197" fontId="1" fillId="0" borderId="416" xfId="2" applyNumberFormat="1" applyBorder="1" applyAlignment="1">
      <alignment horizontal="center" vertical="center"/>
    </xf>
    <xf numFmtId="197" fontId="1" fillId="0" borderId="417" xfId="2" applyNumberFormat="1" applyBorder="1" applyAlignment="1">
      <alignment horizontal="center" vertical="center"/>
    </xf>
    <xf numFmtId="197" fontId="1" fillId="0" borderId="418" xfId="2" applyNumberFormat="1" applyBorder="1" applyAlignment="1">
      <alignment horizontal="center" vertical="center"/>
    </xf>
    <xf numFmtId="197" fontId="1" fillId="0" borderId="325" xfId="2" applyNumberFormat="1" applyBorder="1" applyAlignment="1">
      <alignment horizontal="center" vertical="center"/>
    </xf>
    <xf numFmtId="197" fontId="1" fillId="0" borderId="0" xfId="2" applyNumberFormat="1" applyAlignment="1">
      <alignment horizontal="center" vertical="center"/>
    </xf>
    <xf numFmtId="0" fontId="5" fillId="12" borderId="16" xfId="2" applyFont="1" applyFill="1" applyBorder="1" applyAlignment="1">
      <alignment horizontal="left" vertical="center"/>
    </xf>
    <xf numFmtId="0" fontId="5" fillId="12" borderId="17" xfId="2" applyFont="1" applyFill="1" applyBorder="1" applyAlignment="1">
      <alignment horizontal="left" vertical="center"/>
    </xf>
    <xf numFmtId="0" fontId="5" fillId="12" borderId="108" xfId="2" applyFont="1" applyFill="1" applyBorder="1" applyAlignment="1">
      <alignment horizontal="left" vertical="center"/>
    </xf>
    <xf numFmtId="1" fontId="5" fillId="12" borderId="21" xfId="2" applyNumberFormat="1" applyFont="1" applyFill="1" applyBorder="1" applyAlignment="1">
      <alignment horizontal="right" vertical="center"/>
    </xf>
    <xf numFmtId="0" fontId="5" fillId="12" borderId="21" xfId="2" applyFont="1" applyFill="1" applyBorder="1" applyAlignment="1">
      <alignment horizontal="right" vertical="center"/>
    </xf>
    <xf numFmtId="0" fontId="5" fillId="0" borderId="393" xfId="2" applyFont="1" applyBorder="1" applyAlignment="1">
      <alignment horizontal="center" vertical="center"/>
    </xf>
    <xf numFmtId="0" fontId="5" fillId="0" borderId="396" xfId="2" applyFont="1" applyBorder="1" applyAlignment="1">
      <alignment horizontal="center" vertical="center"/>
    </xf>
    <xf numFmtId="0" fontId="5" fillId="0" borderId="0" xfId="2" applyFont="1" applyAlignment="1">
      <alignment horizontal="center" vertical="center"/>
    </xf>
    <xf numFmtId="0" fontId="5" fillId="0" borderId="402" xfId="2" applyFont="1" applyBorder="1" applyAlignment="1">
      <alignment horizontal="center" vertical="center"/>
    </xf>
    <xf numFmtId="58" fontId="0" fillId="0" borderId="129" xfId="2" applyNumberFormat="1" applyFont="1" applyBorder="1" applyAlignment="1">
      <alignment horizontal="center" vertical="center"/>
    </xf>
    <xf numFmtId="0" fontId="0" fillId="0" borderId="130" xfId="2" applyFont="1" applyBorder="1" applyAlignment="1">
      <alignment horizontal="center" vertical="center"/>
    </xf>
    <xf numFmtId="0" fontId="0" fillId="0" borderId="131" xfId="2" applyFont="1" applyBorder="1" applyAlignment="1">
      <alignment horizontal="center" vertical="center"/>
    </xf>
    <xf numFmtId="0" fontId="1" fillId="0" borderId="325" xfId="2" applyBorder="1" applyAlignment="1">
      <alignment vertical="center" shrinkToFit="1"/>
    </xf>
    <xf numFmtId="0" fontId="1" fillId="0" borderId="0" xfId="2" applyAlignment="1">
      <alignment vertical="center" shrinkToFit="1"/>
    </xf>
    <xf numFmtId="0" fontId="0" fillId="12" borderId="451" xfId="2" applyFont="1" applyFill="1" applyBorder="1" applyAlignment="1">
      <alignment horizontal="center" vertical="center" shrinkToFit="1"/>
    </xf>
    <xf numFmtId="0" fontId="0" fillId="12" borderId="452" xfId="2" applyFont="1" applyFill="1" applyBorder="1" applyAlignment="1">
      <alignment horizontal="center" vertical="center" shrinkToFit="1"/>
    </xf>
    <xf numFmtId="0" fontId="1" fillId="12" borderId="316" xfId="2" applyFill="1" applyBorder="1" applyAlignment="1">
      <alignment horizontal="center" vertical="center" shrinkToFit="1"/>
    </xf>
    <xf numFmtId="0" fontId="1" fillId="12" borderId="312" xfId="2" applyFill="1" applyBorder="1" applyAlignment="1">
      <alignment horizontal="center" vertical="center" shrinkToFit="1"/>
    </xf>
    <xf numFmtId="0" fontId="0" fillId="12" borderId="290" xfId="2" applyFont="1" applyFill="1" applyBorder="1" applyAlignment="1">
      <alignment vertical="center" shrinkToFit="1"/>
    </xf>
    <xf numFmtId="0" fontId="1" fillId="12" borderId="94" xfId="2" applyFill="1" applyBorder="1" applyAlignment="1">
      <alignment vertical="center" shrinkToFit="1"/>
    </xf>
    <xf numFmtId="0" fontId="0" fillId="12" borderId="307" xfId="2" applyFont="1" applyFill="1" applyBorder="1" applyAlignment="1">
      <alignment vertical="center" shrinkToFit="1"/>
    </xf>
    <xf numFmtId="0" fontId="1" fillId="12" borderId="309" xfId="2" applyFill="1" applyBorder="1" applyAlignment="1">
      <alignment vertical="center" shrinkToFit="1"/>
    </xf>
    <xf numFmtId="0" fontId="1" fillId="12" borderId="310" xfId="2" applyFill="1" applyBorder="1" applyAlignment="1">
      <alignment vertical="center" shrinkToFit="1"/>
    </xf>
    <xf numFmtId="0" fontId="1" fillId="12" borderId="311" xfId="2" applyFill="1" applyBorder="1" applyAlignment="1">
      <alignment horizontal="center" vertical="center" shrinkToFit="1"/>
    </xf>
    <xf numFmtId="0" fontId="1" fillId="12" borderId="306" xfId="2" applyFill="1" applyBorder="1" applyAlignment="1">
      <alignment horizontal="center" vertical="center" shrinkToFit="1"/>
    </xf>
    <xf numFmtId="0" fontId="1" fillId="12" borderId="333" xfId="2" applyFill="1" applyBorder="1" applyAlignment="1">
      <alignment horizontal="center" vertical="center" shrinkToFit="1"/>
    </xf>
    <xf numFmtId="0" fontId="1" fillId="12" borderId="315" xfId="2" applyFill="1" applyBorder="1" applyAlignment="1">
      <alignment horizontal="center" vertical="center" shrinkToFit="1"/>
    </xf>
    <xf numFmtId="0" fontId="1" fillId="12" borderId="313" xfId="2" applyFill="1" applyBorder="1" applyAlignment="1">
      <alignment horizontal="center" vertical="center" shrinkToFit="1"/>
    </xf>
    <xf numFmtId="0" fontId="1" fillId="12" borderId="314" xfId="2" applyFill="1" applyBorder="1" applyAlignment="1">
      <alignment horizontal="center" vertical="center" shrinkToFit="1"/>
    </xf>
    <xf numFmtId="0" fontId="1" fillId="0" borderId="325" xfId="2" applyBorder="1" applyAlignment="1">
      <alignment horizontal="center" vertical="center" shrinkToFit="1"/>
    </xf>
    <xf numFmtId="0" fontId="0" fillId="0" borderId="325" xfId="2" applyFont="1" applyBorder="1" applyAlignment="1">
      <alignment horizontal="center" vertical="center" shrinkToFit="1"/>
    </xf>
    <xf numFmtId="0" fontId="0" fillId="0" borderId="0" xfId="2" applyFont="1" applyAlignment="1">
      <alignment horizontal="center" vertical="center" shrinkToFit="1"/>
    </xf>
    <xf numFmtId="0" fontId="15" fillId="0" borderId="0" xfId="1" applyFont="1" applyAlignment="1">
      <alignment horizontal="left" vertical="center" wrapText="1"/>
    </xf>
    <xf numFmtId="0" fontId="3" fillId="0" borderId="0" xfId="2" applyFont="1">
      <alignment vertical="center"/>
    </xf>
    <xf numFmtId="176" fontId="7" fillId="0" borderId="114" xfId="1" applyNumberFormat="1" applyFont="1" applyBorder="1" applyAlignment="1">
      <alignment horizontal="center" vertical="center"/>
    </xf>
    <xf numFmtId="176" fontId="7" fillId="0" borderId="115" xfId="1" applyNumberFormat="1" applyFont="1" applyBorder="1" applyAlignment="1">
      <alignment horizontal="center" vertical="center"/>
    </xf>
    <xf numFmtId="0" fontId="4" fillId="0" borderId="0" xfId="0" applyFont="1" applyAlignment="1">
      <alignment horizontal="left" vertical="center"/>
    </xf>
    <xf numFmtId="0" fontId="0" fillId="0" borderId="191" xfId="0" applyBorder="1" applyAlignment="1">
      <alignment horizontal="center" vertical="center"/>
    </xf>
    <xf numFmtId="0" fontId="0" fillId="0" borderId="82" xfId="0" applyBorder="1" applyAlignment="1">
      <alignment horizontal="center" vertical="center" wrapText="1"/>
    </xf>
    <xf numFmtId="0" fontId="0" fillId="0" borderId="155" xfId="0" applyBorder="1" applyAlignment="1">
      <alignment horizontal="center" vertical="center" wrapText="1"/>
    </xf>
    <xf numFmtId="0" fontId="0" fillId="0" borderId="43" xfId="0" applyBorder="1" applyAlignment="1">
      <alignment horizontal="center" vertical="center" wrapText="1"/>
    </xf>
    <xf numFmtId="0" fontId="0" fillId="0" borderId="177" xfId="0" applyBorder="1" applyAlignment="1">
      <alignment horizontal="center" vertical="center" wrapText="1"/>
    </xf>
    <xf numFmtId="0" fontId="0" fillId="0" borderId="40" xfId="0" applyBorder="1" applyAlignment="1">
      <alignment horizontal="center" vertical="center" wrapText="1"/>
    </xf>
    <xf numFmtId="0" fontId="0" fillId="0" borderId="128" xfId="0" applyBorder="1" applyAlignment="1">
      <alignment horizontal="center" vertical="center" wrapText="1"/>
    </xf>
    <xf numFmtId="0" fontId="5" fillId="0" borderId="0" xfId="0" applyFont="1" applyAlignment="1">
      <alignment horizontal="center" vertical="center" wrapText="1"/>
    </xf>
    <xf numFmtId="0" fontId="0" fillId="12" borderId="3" xfId="0" applyFill="1" applyBorder="1" applyAlignment="1">
      <alignment horizontal="left" vertical="top"/>
    </xf>
    <xf numFmtId="0" fontId="0" fillId="12" borderId="68" xfId="0" applyFill="1" applyBorder="1" applyAlignment="1">
      <alignment horizontal="left" vertical="top"/>
    </xf>
    <xf numFmtId="0" fontId="0" fillId="11" borderId="0" xfId="0" applyFill="1" applyAlignment="1">
      <alignment horizontal="right" vertical="center"/>
    </xf>
    <xf numFmtId="0" fontId="0" fillId="12" borderId="10" xfId="0" applyFill="1" applyBorder="1" applyAlignment="1">
      <alignment horizontal="left" vertical="center"/>
    </xf>
    <xf numFmtId="0" fontId="0" fillId="12" borderId="0" xfId="0" applyFill="1" applyAlignment="1">
      <alignment horizontal="left" vertical="center"/>
    </xf>
    <xf numFmtId="0" fontId="0" fillId="12" borderId="111" xfId="0" applyFill="1" applyBorder="1" applyAlignment="1">
      <alignment horizontal="left" vertical="center"/>
    </xf>
    <xf numFmtId="0" fontId="0" fillId="12" borderId="10" xfId="0" applyFill="1" applyBorder="1" applyAlignment="1">
      <alignment horizontal="center" wrapText="1"/>
    </xf>
    <xf numFmtId="0" fontId="0" fillId="12" borderId="0" xfId="0" applyFill="1" applyAlignment="1">
      <alignment horizontal="center"/>
    </xf>
    <xf numFmtId="0" fontId="0" fillId="12" borderId="111" xfId="0" applyFill="1" applyBorder="1" applyAlignment="1">
      <alignment horizontal="center"/>
    </xf>
    <xf numFmtId="0" fontId="0" fillId="12" borderId="10" xfId="0" applyFill="1" applyBorder="1" applyAlignment="1">
      <alignment horizontal="center"/>
    </xf>
    <xf numFmtId="0" fontId="0" fillId="12" borderId="73" xfId="0" applyFill="1" applyBorder="1" applyAlignment="1">
      <alignment horizontal="center"/>
    </xf>
    <xf numFmtId="0" fontId="0" fillId="12" borderId="3" xfId="0" applyFill="1" applyBorder="1" applyAlignment="1">
      <alignment horizontal="center"/>
    </xf>
    <xf numFmtId="0" fontId="0" fillId="12" borderId="68" xfId="0" applyFill="1" applyBorder="1" applyAlignment="1">
      <alignment horizontal="center"/>
    </xf>
    <xf numFmtId="0" fontId="0" fillId="11" borderId="10" xfId="0" applyFill="1" applyBorder="1" applyAlignment="1">
      <alignment horizontal="left" vertical="center"/>
    </xf>
    <xf numFmtId="0" fontId="0" fillId="11" borderId="0" xfId="0" applyFill="1" applyAlignment="1">
      <alignment horizontal="left" vertical="center"/>
    </xf>
    <xf numFmtId="0" fontId="0" fillId="0" borderId="129" xfId="0" applyBorder="1" applyAlignment="1" applyProtection="1">
      <alignment horizontal="left" vertical="center"/>
      <protection locked="0"/>
    </xf>
    <xf numFmtId="0" fontId="0" fillId="0" borderId="130" xfId="0" applyBorder="1" applyAlignment="1" applyProtection="1">
      <alignment horizontal="left" vertical="center"/>
      <protection locked="0"/>
    </xf>
    <xf numFmtId="0" fontId="0" fillId="0" borderId="131" xfId="0" applyBorder="1" applyAlignment="1" applyProtection="1">
      <alignment horizontal="left" vertical="center"/>
      <protection locked="0"/>
    </xf>
    <xf numFmtId="0" fontId="0" fillId="0" borderId="129" xfId="0" applyBorder="1" applyAlignment="1" applyProtection="1">
      <alignment horizontal="left" vertical="top" wrapText="1"/>
      <protection locked="0"/>
    </xf>
    <xf numFmtId="0" fontId="0" fillId="0" borderId="130" xfId="0" applyBorder="1" applyAlignment="1" applyProtection="1">
      <alignment horizontal="left" vertical="top"/>
      <protection locked="0"/>
    </xf>
    <xf numFmtId="0" fontId="0" fillId="0" borderId="131" xfId="0" applyBorder="1" applyAlignment="1" applyProtection="1">
      <alignment horizontal="left" vertical="top"/>
      <protection locked="0"/>
    </xf>
    <xf numFmtId="0" fontId="0" fillId="11" borderId="10" xfId="0" applyFill="1" applyBorder="1" applyAlignment="1">
      <alignment horizontal="center" vertical="center"/>
    </xf>
    <xf numFmtId="0" fontId="0" fillId="11" borderId="73" xfId="0" applyFill="1" applyBorder="1" applyAlignment="1">
      <alignment horizontal="center" vertical="center"/>
    </xf>
    <xf numFmtId="0" fontId="0" fillId="12" borderId="134" xfId="0" applyFill="1" applyBorder="1" applyAlignment="1">
      <alignment horizontal="left" vertical="center"/>
    </xf>
    <xf numFmtId="0" fontId="0" fillId="12" borderId="455" xfId="0" applyFill="1" applyBorder="1" applyAlignment="1">
      <alignment horizontal="left" vertical="center"/>
    </xf>
    <xf numFmtId="192" fontId="0" fillId="12" borderId="0" xfId="0" applyNumberFormat="1" applyFill="1" applyAlignment="1">
      <alignment horizontal="left" vertical="center"/>
    </xf>
    <xf numFmtId="192" fontId="0" fillId="12" borderId="111" xfId="0" applyNumberFormat="1" applyFill="1" applyBorder="1" applyAlignment="1">
      <alignment horizontal="left" vertical="center"/>
    </xf>
    <xf numFmtId="0" fontId="7" fillId="12" borderId="10" xfId="0" applyFont="1" applyFill="1" applyBorder="1" applyAlignment="1">
      <alignment horizontal="left" vertical="center" wrapText="1"/>
    </xf>
    <xf numFmtId="0" fontId="7" fillId="12" borderId="0" xfId="0" applyFont="1" applyFill="1" applyAlignment="1">
      <alignment horizontal="left" vertical="center" wrapText="1"/>
    </xf>
    <xf numFmtId="0" fontId="7" fillId="12" borderId="111" xfId="0" applyFont="1" applyFill="1" applyBorder="1" applyAlignment="1">
      <alignment horizontal="left" vertical="center" wrapText="1"/>
    </xf>
    <xf numFmtId="0" fontId="0" fillId="0" borderId="133" xfId="0" applyBorder="1" applyAlignment="1" applyProtection="1">
      <alignment horizontal="left" vertical="top" wrapText="1"/>
      <protection locked="0"/>
    </xf>
    <xf numFmtId="0" fontId="0" fillId="0" borderId="134" xfId="0" applyBorder="1" applyAlignment="1" applyProtection="1">
      <alignment horizontal="left" vertical="top"/>
      <protection locked="0"/>
    </xf>
    <xf numFmtId="0" fontId="0" fillId="0" borderId="135" xfId="0" applyBorder="1" applyAlignment="1" applyProtection="1">
      <alignment horizontal="left" vertical="top"/>
      <protection locked="0"/>
    </xf>
    <xf numFmtId="0" fontId="0" fillId="0" borderId="136" xfId="0" applyBorder="1" applyAlignment="1" applyProtection="1">
      <alignment horizontal="left" vertical="top"/>
      <protection locked="0"/>
    </xf>
    <xf numFmtId="0" fontId="0" fillId="0" borderId="0" xfId="0" applyAlignment="1" applyProtection="1">
      <alignment horizontal="left" vertical="top"/>
      <protection locked="0"/>
    </xf>
    <xf numFmtId="0" fontId="0" fillId="0" borderId="123" xfId="0" applyBorder="1" applyAlignment="1" applyProtection="1">
      <alignment horizontal="left" vertical="top"/>
      <protection locked="0"/>
    </xf>
    <xf numFmtId="0" fontId="0" fillId="0" borderId="137" xfId="0" applyBorder="1" applyAlignment="1" applyProtection="1">
      <alignment horizontal="left" vertical="top"/>
      <protection locked="0"/>
    </xf>
    <xf numFmtId="0" fontId="0" fillId="0" borderId="121" xfId="0" applyBorder="1" applyAlignment="1" applyProtection="1">
      <alignment horizontal="left" vertical="top"/>
      <protection locked="0"/>
    </xf>
    <xf numFmtId="0" fontId="0" fillId="0" borderId="120" xfId="0" applyBorder="1" applyAlignment="1" applyProtection="1">
      <alignment horizontal="left" vertical="top"/>
      <protection locked="0"/>
    </xf>
    <xf numFmtId="0" fontId="0" fillId="12" borderId="10" xfId="0" applyFill="1" applyBorder="1" applyAlignment="1">
      <alignment horizontal="left" vertical="center" wrapText="1"/>
    </xf>
    <xf numFmtId="0" fontId="0" fillId="12" borderId="0" xfId="0" applyFill="1" applyAlignment="1">
      <alignment horizontal="left" vertical="center" wrapText="1"/>
    </xf>
    <xf numFmtId="0" fontId="0" fillId="12" borderId="111" xfId="0" applyFill="1" applyBorder="1" applyAlignment="1">
      <alignment horizontal="left" vertical="center" wrapText="1"/>
    </xf>
    <xf numFmtId="0" fontId="0" fillId="0" borderId="134" xfId="0" applyBorder="1" applyAlignment="1" applyProtection="1">
      <alignment horizontal="left" vertical="top" wrapText="1"/>
      <protection locked="0"/>
    </xf>
    <xf numFmtId="0" fontId="0" fillId="0" borderId="135" xfId="0" applyBorder="1" applyAlignment="1" applyProtection="1">
      <alignment horizontal="left" vertical="top" wrapText="1"/>
      <protection locked="0"/>
    </xf>
    <xf numFmtId="0" fontId="0" fillId="0" borderId="137" xfId="0" applyBorder="1" applyAlignment="1" applyProtection="1">
      <alignment horizontal="left" vertical="top" wrapText="1"/>
      <protection locked="0"/>
    </xf>
    <xf numFmtId="0" fontId="0" fillId="0" borderId="121" xfId="0" applyBorder="1" applyAlignment="1" applyProtection="1">
      <alignment horizontal="left" vertical="top" wrapText="1"/>
      <protection locked="0"/>
    </xf>
    <xf numFmtId="0" fontId="0" fillId="0" borderId="120" xfId="0" applyBorder="1" applyAlignment="1" applyProtection="1">
      <alignment horizontal="left" vertical="top" wrapText="1"/>
      <protection locked="0"/>
    </xf>
    <xf numFmtId="187" fontId="0" fillId="12" borderId="61" xfId="0" applyNumberFormat="1" applyFill="1" applyBorder="1" applyAlignment="1">
      <alignment horizontal="center" vertical="center" wrapText="1"/>
    </xf>
    <xf numFmtId="187" fontId="0" fillId="12" borderId="31" xfId="0" applyNumberFormat="1" applyFill="1" applyBorder="1" applyAlignment="1">
      <alignment horizontal="center" vertical="center" wrapText="1"/>
    </xf>
    <xf numFmtId="0" fontId="0" fillId="0" borderId="133" xfId="0" applyBorder="1" applyAlignment="1" applyProtection="1">
      <alignment horizontal="left" vertical="center" wrapText="1"/>
      <protection locked="0"/>
    </xf>
    <xf numFmtId="0" fontId="0" fillId="0" borderId="134" xfId="0" applyBorder="1" applyAlignment="1" applyProtection="1">
      <alignment horizontal="left" vertical="center" wrapText="1"/>
      <protection locked="0"/>
    </xf>
    <xf numFmtId="0" fontId="0" fillId="0" borderId="135" xfId="0" applyBorder="1" applyAlignment="1" applyProtection="1">
      <alignment horizontal="left" vertical="center" wrapText="1"/>
      <protection locked="0"/>
    </xf>
    <xf numFmtId="0" fontId="0" fillId="0" borderId="136" xfId="0" applyBorder="1" applyAlignment="1" applyProtection="1">
      <alignment horizontal="left" vertical="center" wrapText="1"/>
      <protection locked="0"/>
    </xf>
    <xf numFmtId="0" fontId="0" fillId="0" borderId="0" xfId="0" applyAlignment="1" applyProtection="1">
      <alignment horizontal="left" vertical="center" wrapText="1"/>
      <protection locked="0"/>
    </xf>
    <xf numFmtId="0" fontId="0" fillId="0" borderId="123" xfId="0" applyBorder="1" applyAlignment="1" applyProtection="1">
      <alignment horizontal="left" vertical="center" wrapText="1"/>
      <protection locked="0"/>
    </xf>
    <xf numFmtId="0" fontId="0" fillId="0" borderId="129" xfId="0" applyBorder="1" applyAlignment="1" applyProtection="1">
      <alignment horizontal="left" vertical="center" wrapText="1"/>
      <protection locked="0"/>
    </xf>
    <xf numFmtId="0" fontId="0" fillId="0" borderId="130" xfId="0" applyBorder="1" applyAlignment="1" applyProtection="1">
      <alignment horizontal="left" vertical="center" wrapText="1"/>
      <protection locked="0"/>
    </xf>
    <xf numFmtId="0" fontId="0" fillId="0" borderId="131" xfId="0" applyBorder="1" applyAlignment="1" applyProtection="1">
      <alignment horizontal="left" vertical="center" wrapText="1"/>
      <protection locked="0"/>
    </xf>
    <xf numFmtId="0" fontId="0" fillId="12" borderId="73" xfId="0" applyFill="1" applyBorder="1" applyAlignment="1">
      <alignment horizontal="left" vertical="center"/>
    </xf>
    <xf numFmtId="0" fontId="0" fillId="12" borderId="3" xfId="0" applyFill="1" applyBorder="1" applyAlignment="1">
      <alignment horizontal="left" vertical="center"/>
    </xf>
    <xf numFmtId="0" fontId="0" fillId="12" borderId="68" xfId="0" applyFill="1" applyBorder="1" applyAlignment="1">
      <alignment horizontal="left" vertical="center"/>
    </xf>
    <xf numFmtId="0" fontId="0" fillId="11" borderId="100" xfId="0" applyFill="1" applyBorder="1" applyAlignment="1">
      <alignment horizontal="left" vertical="center"/>
    </xf>
    <xf numFmtId="0" fontId="0" fillId="11" borderId="9" xfId="0" applyFill="1" applyBorder="1" applyAlignment="1">
      <alignment horizontal="left" vertical="center"/>
    </xf>
    <xf numFmtId="0" fontId="0" fillId="11" borderId="44" xfId="0" applyFill="1" applyBorder="1" applyAlignment="1">
      <alignment horizontal="left" vertical="center"/>
    </xf>
    <xf numFmtId="187" fontId="0" fillId="12" borderId="61" xfId="0" applyNumberFormat="1" applyFill="1" applyBorder="1" applyAlignment="1">
      <alignment horizontal="center" vertical="center"/>
    </xf>
    <xf numFmtId="187" fontId="0" fillId="12" borderId="31" xfId="0" applyNumberFormat="1" applyFill="1" applyBorder="1" applyAlignment="1">
      <alignment horizontal="center" vertical="center"/>
    </xf>
    <xf numFmtId="187" fontId="8" fillId="12" borderId="61" xfId="0" applyNumberFormat="1" applyFont="1" applyFill="1" applyBorder="1" applyAlignment="1">
      <alignment horizontal="center" vertical="center"/>
    </xf>
    <xf numFmtId="187" fontId="8" fillId="12" borderId="31" xfId="0" applyNumberFormat="1" applyFont="1" applyFill="1" applyBorder="1" applyAlignment="1">
      <alignment horizontal="center" vertical="center"/>
    </xf>
    <xf numFmtId="0" fontId="0" fillId="12" borderId="61" xfId="0" applyFill="1" applyBorder="1" applyAlignment="1">
      <alignment horizontal="left" vertical="center"/>
    </xf>
    <xf numFmtId="0" fontId="0" fillId="12" borderId="33" xfId="0" applyFill="1" applyBorder="1" applyAlignment="1">
      <alignment horizontal="left" vertical="center"/>
    </xf>
    <xf numFmtId="0" fontId="0" fillId="12" borderId="31" xfId="0" applyFill="1" applyBorder="1" applyAlignment="1">
      <alignment horizontal="left" vertical="center"/>
    </xf>
    <xf numFmtId="0" fontId="0" fillId="12" borderId="61" xfId="0" applyFill="1" applyBorder="1" applyAlignment="1">
      <alignment horizontal="left" vertical="center" wrapText="1"/>
    </xf>
    <xf numFmtId="0" fontId="0" fillId="12" borderId="33" xfId="0" applyFill="1" applyBorder="1" applyAlignment="1">
      <alignment horizontal="left" vertical="center" wrapText="1"/>
    </xf>
    <xf numFmtId="0" fontId="0" fillId="12" borderId="31" xfId="0" applyFill="1" applyBorder="1" applyAlignment="1">
      <alignment horizontal="left" vertical="center" wrapText="1"/>
    </xf>
    <xf numFmtId="0" fontId="0" fillId="0" borderId="134" xfId="0" applyBorder="1" applyAlignment="1" applyProtection="1">
      <alignment horizontal="left" vertical="center"/>
      <protection locked="0"/>
    </xf>
    <xf numFmtId="0" fontId="0" fillId="0" borderId="135" xfId="0" applyBorder="1" applyAlignment="1" applyProtection="1">
      <alignment horizontal="left" vertical="center"/>
      <protection locked="0"/>
    </xf>
    <xf numFmtId="0" fontId="0" fillId="0" borderId="137" xfId="0" applyBorder="1" applyAlignment="1" applyProtection="1">
      <alignment horizontal="left" vertical="center"/>
      <protection locked="0"/>
    </xf>
    <xf numFmtId="0" fontId="0" fillId="0" borderId="121" xfId="0" applyBorder="1" applyAlignment="1" applyProtection="1">
      <alignment horizontal="left" vertical="center"/>
      <protection locked="0"/>
    </xf>
    <xf numFmtId="0" fontId="0" fillId="0" borderId="120" xfId="0" applyBorder="1" applyAlignment="1" applyProtection="1">
      <alignment horizontal="left" vertical="center"/>
      <protection locked="0"/>
    </xf>
    <xf numFmtId="0" fontId="0" fillId="11" borderId="61" xfId="0" applyFill="1" applyBorder="1" applyAlignment="1">
      <alignment horizontal="center" vertical="center"/>
    </xf>
    <xf numFmtId="0" fontId="0" fillId="11" borderId="33" xfId="0" applyFill="1" applyBorder="1" applyAlignment="1">
      <alignment horizontal="center" vertical="center"/>
    </xf>
    <xf numFmtId="0" fontId="0" fillId="11" borderId="31" xfId="0" applyFill="1" applyBorder="1" applyAlignment="1">
      <alignment horizontal="center" vertical="center"/>
    </xf>
    <xf numFmtId="0" fontId="60" fillId="12" borderId="61" xfId="0" applyFont="1" applyFill="1" applyBorder="1" applyAlignment="1">
      <alignment horizontal="center" vertical="center" wrapText="1"/>
    </xf>
    <xf numFmtId="0" fontId="60" fillId="12" borderId="33" xfId="0" applyFont="1" applyFill="1" applyBorder="1" applyAlignment="1">
      <alignment horizontal="center" vertical="center" wrapText="1"/>
    </xf>
    <xf numFmtId="0" fontId="0" fillId="11" borderId="111" xfId="0" applyFill="1" applyBorder="1" applyAlignment="1">
      <alignment horizontal="left" vertical="center"/>
    </xf>
    <xf numFmtId="0" fontId="0" fillId="12" borderId="10" xfId="0" applyFill="1" applyBorder="1" applyAlignment="1">
      <alignment horizontal="left" vertical="top" wrapText="1"/>
    </xf>
    <xf numFmtId="0" fontId="0" fillId="12" borderId="0" xfId="0" applyFill="1" applyAlignment="1">
      <alignment horizontal="left" vertical="top" wrapText="1"/>
    </xf>
    <xf numFmtId="0" fontId="0" fillId="12" borderId="111" xfId="0" applyFill="1" applyBorder="1" applyAlignment="1">
      <alignment horizontal="left" vertical="top" wrapText="1"/>
    </xf>
    <xf numFmtId="0" fontId="0" fillId="12" borderId="0" xfId="0" applyFill="1" applyAlignment="1">
      <alignment horizontal="center" vertical="center"/>
    </xf>
    <xf numFmtId="0" fontId="0" fillId="0" borderId="133" xfId="0" applyBorder="1" applyAlignment="1" applyProtection="1">
      <alignment horizontal="center" vertical="center" wrapText="1"/>
      <protection locked="0"/>
    </xf>
    <xf numFmtId="0" fontId="0" fillId="0" borderId="134" xfId="0" applyBorder="1" applyAlignment="1" applyProtection="1">
      <alignment horizontal="center" vertical="center" wrapText="1"/>
      <protection locked="0"/>
    </xf>
    <xf numFmtId="0" fontId="0" fillId="0" borderId="135" xfId="0" applyBorder="1" applyAlignment="1" applyProtection="1">
      <alignment horizontal="center" vertical="center" wrapText="1"/>
      <protection locked="0"/>
    </xf>
    <xf numFmtId="0" fontId="0" fillId="0" borderId="456" xfId="0" applyBorder="1" applyAlignment="1" applyProtection="1">
      <alignment horizontal="center" vertical="center" wrapText="1"/>
      <protection locked="0"/>
    </xf>
    <xf numFmtId="0" fontId="0" fillId="0" borderId="170" xfId="0" applyBorder="1" applyAlignment="1" applyProtection="1">
      <alignment horizontal="center" vertical="center" wrapText="1"/>
      <protection locked="0"/>
    </xf>
    <xf numFmtId="0" fontId="0" fillId="0" borderId="386" xfId="0" applyBorder="1" applyAlignment="1" applyProtection="1">
      <alignment horizontal="center" vertical="center" wrapText="1"/>
      <protection locked="0"/>
    </xf>
    <xf numFmtId="0" fontId="0" fillId="0" borderId="137" xfId="0" applyBorder="1" applyAlignment="1" applyProtection="1">
      <alignment horizontal="center" vertical="center" wrapText="1"/>
      <protection locked="0"/>
    </xf>
    <xf numFmtId="0" fontId="0" fillId="0" borderId="121" xfId="0" applyBorder="1" applyAlignment="1" applyProtection="1">
      <alignment horizontal="center" vertical="center" wrapText="1"/>
      <protection locked="0"/>
    </xf>
    <xf numFmtId="0" fontId="0" fillId="0" borderId="120" xfId="0" applyBorder="1" applyAlignment="1" applyProtection="1">
      <alignment horizontal="center" vertical="center" wrapText="1"/>
      <protection locked="0"/>
    </xf>
    <xf numFmtId="0" fontId="0" fillId="12" borderId="121" xfId="0" applyFill="1" applyBorder="1" applyAlignment="1">
      <alignment horizontal="center" vertical="center"/>
    </xf>
    <xf numFmtId="0" fontId="0" fillId="12" borderId="10" xfId="0" applyFill="1" applyBorder="1" applyAlignment="1">
      <alignment horizontal="center" vertical="center"/>
    </xf>
  </cellXfs>
  <cellStyles count="8">
    <cellStyle name="パーセント" xfId="4" builtinId="5"/>
    <cellStyle name="桁区切り" xfId="7" builtinId="6"/>
    <cellStyle name="標準" xfId="0" builtinId="0"/>
    <cellStyle name="標準 2" xfId="6" xr:uid="{00000000-0005-0000-0000-000003000000}"/>
    <cellStyle name="標準_7 レッツ" xfId="1" xr:uid="{00000000-0005-0000-0000-000004000000}"/>
    <cellStyle name="標準_Book3" xfId="2" xr:uid="{00000000-0005-0000-0000-000005000000}"/>
    <cellStyle name="標準_リフレッシュカレンダー" xfId="3" xr:uid="{00000000-0005-0000-0000-000006000000}"/>
    <cellStyle name="標準_職場実習受入確認書" xfId="5" xr:uid="{00000000-0005-0000-0000-000007000000}"/>
  </cellStyles>
  <dxfs count="173">
    <dxf>
      <fill>
        <patternFill>
          <bgColor theme="0"/>
        </patternFill>
      </fill>
      <border>
        <bottom/>
        <vertical/>
        <horizontal/>
      </border>
    </dxf>
    <dxf>
      <fill>
        <patternFill patternType="lightGray"/>
      </fill>
    </dxf>
    <dxf>
      <fill>
        <patternFill patternType="lightGray"/>
      </fill>
    </dxf>
    <dxf>
      <fill>
        <patternFill>
          <bgColor rgb="FFFFFF00"/>
        </patternFill>
      </fill>
    </dxf>
    <dxf>
      <fill>
        <patternFill>
          <bgColor rgb="FF00B0F0"/>
        </patternFill>
      </fill>
    </dxf>
    <dxf>
      <font>
        <color theme="0"/>
      </font>
    </dxf>
    <dxf>
      <font>
        <color theme="0"/>
      </font>
    </dxf>
    <dxf>
      <fill>
        <patternFill patternType="lightGray"/>
      </fill>
    </dxf>
    <dxf>
      <fill>
        <patternFill patternType="lightGray"/>
      </fill>
    </dxf>
    <dxf>
      <fill>
        <patternFill>
          <bgColor rgb="FFFFFF00"/>
        </patternFill>
      </fill>
    </dxf>
    <dxf>
      <fill>
        <patternFill>
          <bgColor rgb="FF00B0F0"/>
        </patternFill>
      </fill>
    </dxf>
    <dxf>
      <fill>
        <patternFill>
          <bgColor theme="0"/>
        </patternFill>
      </fill>
      <border>
        <bottom/>
        <vertical/>
        <horizontal/>
      </border>
    </dxf>
    <dxf>
      <fill>
        <patternFill patternType="lightGray"/>
      </fill>
    </dxf>
    <dxf>
      <fill>
        <patternFill patternType="lightGray"/>
      </fill>
    </dxf>
    <dxf>
      <fill>
        <patternFill>
          <bgColor theme="0"/>
        </patternFill>
      </fill>
      <border>
        <bottom/>
        <vertical/>
        <horizontal/>
      </border>
    </dxf>
    <dxf>
      <font>
        <color theme="0"/>
      </font>
      <fill>
        <patternFill>
          <bgColor theme="0"/>
        </patternFill>
      </fill>
      <border>
        <bottom/>
        <vertical/>
        <horizontal/>
      </border>
    </dxf>
    <dxf>
      <fill>
        <patternFill patternType="lightGray"/>
      </fill>
    </dxf>
    <dxf>
      <fill>
        <patternFill patternType="lightGray"/>
      </fill>
    </dxf>
    <dxf>
      <fill>
        <patternFill>
          <bgColor rgb="FFFFFF00"/>
        </patternFill>
      </fill>
    </dxf>
    <dxf>
      <fill>
        <patternFill>
          <bgColor rgb="FF00B0F0"/>
        </patternFill>
      </fill>
    </dxf>
    <dxf>
      <fill>
        <patternFill>
          <bgColor theme="0"/>
        </patternFill>
      </fill>
      <border>
        <bottom/>
        <vertical/>
        <horizontal/>
      </border>
    </dxf>
    <dxf>
      <fill>
        <patternFill patternType="lightGray"/>
      </fill>
    </dxf>
    <dxf>
      <fill>
        <patternFill patternType="lightGray"/>
      </fill>
    </dxf>
    <dxf>
      <fill>
        <patternFill>
          <bgColor theme="0"/>
        </patternFill>
      </fill>
      <border>
        <bottom/>
        <vertical/>
        <horizontal/>
      </border>
    </dxf>
    <dxf>
      <font>
        <color theme="0"/>
      </font>
      <fill>
        <patternFill>
          <bgColor theme="0"/>
        </patternFill>
      </fill>
      <border>
        <bottom/>
        <vertical/>
        <horizontal/>
      </border>
    </dxf>
    <dxf>
      <fill>
        <patternFill>
          <bgColor rgb="FFFFFF00"/>
        </patternFill>
      </fill>
    </dxf>
    <dxf>
      <fill>
        <patternFill patternType="lightGray"/>
      </fill>
    </dxf>
    <dxf>
      <fill>
        <patternFill patternType="lightGray"/>
      </fill>
    </dxf>
    <dxf>
      <fill>
        <patternFill>
          <bgColor rgb="FF00B0F0"/>
        </patternFill>
      </fill>
    </dxf>
    <dxf>
      <fill>
        <patternFill>
          <bgColor theme="0"/>
        </patternFill>
      </fill>
      <border>
        <bottom/>
        <vertical/>
        <horizontal/>
      </border>
    </dxf>
    <dxf>
      <fill>
        <patternFill>
          <bgColor rgb="FF00B0F0"/>
        </patternFill>
      </fill>
    </dxf>
    <dxf>
      <fill>
        <patternFill>
          <bgColor rgb="FFFF0000"/>
        </patternFill>
      </fill>
    </dxf>
    <dxf>
      <fill>
        <patternFill>
          <bgColor rgb="FFFFFF00"/>
        </patternFill>
      </fill>
    </dxf>
    <dxf>
      <fill>
        <patternFill>
          <bgColor rgb="FF66FFFF"/>
        </patternFill>
      </fill>
    </dxf>
    <dxf>
      <fill>
        <patternFill>
          <bgColor rgb="FF66FFFF"/>
        </patternFill>
      </fill>
    </dxf>
    <dxf>
      <fill>
        <patternFill patternType="lightGray"/>
      </fill>
    </dxf>
    <dxf>
      <fill>
        <patternFill patternType="lightGray"/>
      </fill>
    </dxf>
    <dxf>
      <fill>
        <patternFill>
          <bgColor theme="0"/>
        </patternFill>
      </fill>
      <border>
        <bottom/>
        <vertical/>
        <horizontal/>
      </border>
    </dxf>
    <dxf>
      <font>
        <color theme="0"/>
      </font>
      <fill>
        <patternFill>
          <bgColor theme="0"/>
        </patternFill>
      </fill>
      <border>
        <bottom/>
      </border>
    </dxf>
    <dxf>
      <fill>
        <patternFill>
          <bgColor theme="0"/>
        </patternFill>
      </fill>
      <border>
        <bottom/>
        <vertical/>
        <horizontal/>
      </border>
    </dxf>
    <dxf>
      <fill>
        <patternFill patternType="lightGray"/>
      </fill>
    </dxf>
    <dxf>
      <fill>
        <patternFill patternType="lightGray"/>
      </fill>
    </dxf>
    <dxf>
      <fill>
        <patternFill>
          <bgColor rgb="FFFFFF00"/>
        </patternFill>
      </fill>
    </dxf>
    <dxf>
      <fill>
        <patternFill>
          <bgColor rgb="FF00B0F0"/>
        </patternFill>
      </fill>
    </dxf>
    <dxf>
      <font>
        <color theme="0"/>
      </font>
    </dxf>
    <dxf>
      <font>
        <color theme="0"/>
      </font>
    </dxf>
    <dxf>
      <fill>
        <patternFill patternType="lightGray"/>
      </fill>
    </dxf>
    <dxf>
      <fill>
        <patternFill patternType="lightGray"/>
      </fill>
    </dxf>
    <dxf>
      <fill>
        <patternFill>
          <bgColor rgb="FFFFFF00"/>
        </patternFill>
      </fill>
    </dxf>
    <dxf>
      <fill>
        <patternFill>
          <bgColor rgb="FF00B0F0"/>
        </patternFill>
      </fill>
    </dxf>
    <dxf>
      <fill>
        <patternFill>
          <bgColor theme="0"/>
        </patternFill>
      </fill>
      <border>
        <bottom/>
        <vertical/>
        <horizontal/>
      </border>
    </dxf>
    <dxf>
      <fill>
        <patternFill patternType="lightGray"/>
      </fill>
    </dxf>
    <dxf>
      <fill>
        <patternFill patternType="lightGray"/>
      </fill>
    </dxf>
    <dxf>
      <fill>
        <patternFill>
          <bgColor theme="0"/>
        </patternFill>
      </fill>
      <border>
        <bottom/>
        <vertical/>
        <horizontal/>
      </border>
    </dxf>
    <dxf>
      <font>
        <color theme="0"/>
      </font>
      <fill>
        <patternFill>
          <bgColor theme="0"/>
        </patternFill>
      </fill>
      <border>
        <bottom/>
        <vertical/>
        <horizontal/>
      </border>
    </dxf>
    <dxf>
      <fill>
        <patternFill patternType="lightGray"/>
      </fill>
    </dxf>
    <dxf>
      <fill>
        <patternFill patternType="lightGray"/>
      </fill>
    </dxf>
    <dxf>
      <fill>
        <patternFill>
          <bgColor rgb="FFFFFF00"/>
        </patternFill>
      </fill>
    </dxf>
    <dxf>
      <fill>
        <patternFill>
          <bgColor rgb="FF00B0F0"/>
        </patternFill>
      </fill>
    </dxf>
    <dxf>
      <fill>
        <patternFill>
          <bgColor theme="0"/>
        </patternFill>
      </fill>
      <border>
        <bottom/>
        <vertical/>
        <horizontal/>
      </border>
    </dxf>
    <dxf>
      <fill>
        <patternFill patternType="lightGray"/>
      </fill>
    </dxf>
    <dxf>
      <fill>
        <patternFill patternType="lightGray"/>
      </fill>
    </dxf>
    <dxf>
      <fill>
        <patternFill>
          <bgColor theme="0"/>
        </patternFill>
      </fill>
      <border>
        <bottom/>
        <vertical/>
        <horizontal/>
      </border>
    </dxf>
    <dxf>
      <font>
        <color theme="0"/>
      </font>
      <fill>
        <patternFill>
          <bgColor theme="0"/>
        </patternFill>
      </fill>
      <border>
        <bottom/>
        <vertical/>
        <horizontal/>
      </border>
    </dxf>
    <dxf>
      <fill>
        <patternFill>
          <bgColor rgb="FFFFFF00"/>
        </patternFill>
      </fill>
    </dxf>
    <dxf>
      <fill>
        <patternFill patternType="lightGray"/>
      </fill>
    </dxf>
    <dxf>
      <fill>
        <patternFill patternType="lightGray"/>
      </fill>
    </dxf>
    <dxf>
      <fill>
        <patternFill>
          <bgColor rgb="FF00B0F0"/>
        </patternFill>
      </fill>
    </dxf>
    <dxf>
      <fill>
        <patternFill>
          <bgColor theme="0"/>
        </patternFill>
      </fill>
      <border>
        <bottom/>
        <vertical/>
        <horizontal/>
      </border>
    </dxf>
    <dxf>
      <fill>
        <patternFill>
          <bgColor rgb="FF00B0F0"/>
        </patternFill>
      </fill>
    </dxf>
    <dxf>
      <fill>
        <patternFill>
          <bgColor rgb="FFFF0000"/>
        </patternFill>
      </fill>
    </dxf>
    <dxf>
      <fill>
        <patternFill>
          <bgColor rgb="FFFFFF00"/>
        </patternFill>
      </fill>
    </dxf>
    <dxf>
      <fill>
        <patternFill>
          <bgColor rgb="FF66FFFF"/>
        </patternFill>
      </fill>
    </dxf>
    <dxf>
      <fill>
        <patternFill>
          <bgColor rgb="FF66FFFF"/>
        </patternFill>
      </fill>
    </dxf>
    <dxf>
      <fill>
        <patternFill patternType="lightGray"/>
      </fill>
    </dxf>
    <dxf>
      <fill>
        <patternFill patternType="lightGray"/>
      </fill>
    </dxf>
    <dxf>
      <fill>
        <patternFill>
          <bgColor theme="0"/>
        </patternFill>
      </fill>
      <border>
        <bottom/>
        <vertical/>
        <horizontal/>
      </border>
    </dxf>
    <dxf>
      <font>
        <color theme="0"/>
      </font>
      <fill>
        <patternFill>
          <bgColor theme="0"/>
        </patternFill>
      </fill>
      <border>
        <bottom/>
      </border>
    </dxf>
    <dxf>
      <fill>
        <patternFill patternType="lightGray"/>
      </fill>
    </dxf>
    <dxf>
      <fill>
        <patternFill patternType="lightGray"/>
      </fill>
    </dxf>
    <dxf>
      <fill>
        <patternFill>
          <bgColor theme="0"/>
        </patternFill>
      </fill>
      <border>
        <bottom/>
        <vertical/>
        <horizontal/>
      </border>
    </dxf>
    <dxf>
      <font>
        <color theme="0"/>
      </font>
    </dxf>
    <dxf>
      <fill>
        <patternFill patternType="lightGray"/>
      </fill>
    </dxf>
    <dxf>
      <fill>
        <patternFill patternType="lightGray"/>
      </fill>
    </dxf>
    <dxf>
      <fill>
        <patternFill>
          <bgColor theme="0"/>
        </patternFill>
      </fill>
      <border>
        <bottom/>
        <vertical/>
        <horizontal/>
      </border>
    </dxf>
    <dxf>
      <font>
        <color theme="0"/>
      </font>
    </dxf>
    <dxf>
      <fill>
        <patternFill patternType="lightGray"/>
      </fill>
    </dxf>
    <dxf>
      <fill>
        <patternFill patternType="lightGray"/>
      </fill>
    </dxf>
    <dxf>
      <fill>
        <patternFill>
          <bgColor theme="0"/>
        </patternFill>
      </fill>
      <border>
        <bottom/>
        <vertical/>
        <horizontal/>
      </border>
    </dxf>
    <dxf>
      <font>
        <color theme="0"/>
      </font>
    </dxf>
    <dxf>
      <font>
        <color theme="0"/>
      </font>
    </dxf>
    <dxf>
      <fill>
        <patternFill patternType="lightGray"/>
      </fill>
    </dxf>
    <dxf>
      <fill>
        <patternFill patternType="lightGray"/>
      </fill>
    </dxf>
    <dxf>
      <fill>
        <patternFill>
          <bgColor theme="0"/>
        </patternFill>
      </fill>
      <border>
        <bottom/>
        <vertical/>
        <horizontal/>
      </border>
    </dxf>
    <dxf>
      <font>
        <color theme="0"/>
      </font>
      <fill>
        <patternFill>
          <bgColor theme="0"/>
        </patternFill>
      </fill>
      <border>
        <bottom/>
        <vertical/>
        <horizontal/>
      </border>
    </dxf>
    <dxf>
      <fill>
        <patternFill patternType="lightGray"/>
      </fill>
    </dxf>
    <dxf>
      <fill>
        <patternFill patternType="lightGray"/>
      </fill>
    </dxf>
    <dxf>
      <fill>
        <patternFill>
          <bgColor theme="0"/>
        </patternFill>
      </fill>
      <border>
        <bottom/>
        <vertical/>
        <horizontal/>
      </border>
    </dxf>
    <dxf>
      <font>
        <color theme="0"/>
      </font>
      <fill>
        <patternFill>
          <bgColor theme="0"/>
        </patternFill>
      </fill>
      <border>
        <bottom/>
        <vertical/>
        <horizontal/>
      </border>
    </dxf>
    <dxf>
      <fill>
        <patternFill>
          <bgColor rgb="FFFFFF00"/>
        </patternFill>
      </fill>
    </dxf>
    <dxf>
      <fill>
        <patternFill>
          <bgColor rgb="FF00B0F0"/>
        </patternFill>
      </fill>
    </dxf>
    <dxf>
      <fill>
        <patternFill>
          <bgColor rgb="FF66FFFF"/>
        </patternFill>
      </fill>
    </dxf>
    <dxf>
      <fill>
        <patternFill>
          <bgColor rgb="FF66FFFF"/>
        </patternFill>
      </fill>
    </dxf>
    <dxf>
      <fill>
        <patternFill>
          <bgColor rgb="FFFF0000"/>
        </patternFill>
      </fill>
    </dxf>
    <dxf>
      <fill>
        <patternFill patternType="lightGray"/>
      </fill>
    </dxf>
    <dxf>
      <fill>
        <patternFill patternType="lightGray"/>
      </fill>
    </dxf>
    <dxf>
      <fill>
        <patternFill>
          <bgColor theme="0"/>
        </patternFill>
      </fill>
      <border>
        <bottom/>
        <vertical/>
        <horizontal/>
      </border>
    </dxf>
    <dxf>
      <font>
        <color theme="0"/>
      </font>
    </dxf>
    <dxf>
      <font>
        <color theme="0"/>
      </font>
      <fill>
        <patternFill>
          <bgColor theme="0"/>
        </patternFill>
      </fill>
      <border>
        <bottom/>
      </border>
    </dxf>
    <dxf>
      <fill>
        <patternFill patternType="lightGray"/>
      </fill>
    </dxf>
    <dxf>
      <fill>
        <patternFill patternType="lightGray"/>
      </fill>
    </dxf>
    <dxf>
      <fill>
        <patternFill>
          <bgColor theme="0"/>
        </patternFill>
      </fill>
      <border>
        <bottom/>
        <vertical/>
        <horizontal/>
      </border>
    </dxf>
    <dxf>
      <font>
        <color theme="0"/>
      </font>
    </dxf>
    <dxf>
      <fill>
        <patternFill patternType="lightGray"/>
      </fill>
    </dxf>
    <dxf>
      <fill>
        <patternFill patternType="lightGray"/>
      </fill>
    </dxf>
    <dxf>
      <fill>
        <patternFill>
          <bgColor theme="0"/>
        </patternFill>
      </fill>
      <border>
        <bottom/>
        <vertical/>
        <horizontal/>
      </border>
    </dxf>
    <dxf>
      <font>
        <color theme="0"/>
      </font>
    </dxf>
    <dxf>
      <fill>
        <patternFill patternType="lightGray"/>
      </fill>
    </dxf>
    <dxf>
      <fill>
        <patternFill patternType="lightGray"/>
      </fill>
    </dxf>
    <dxf>
      <fill>
        <patternFill>
          <bgColor theme="0"/>
        </patternFill>
      </fill>
      <border>
        <bottom/>
        <vertical/>
        <horizontal/>
      </border>
    </dxf>
    <dxf>
      <font>
        <color theme="0"/>
      </font>
    </dxf>
    <dxf>
      <font>
        <color theme="0"/>
      </font>
    </dxf>
    <dxf>
      <fill>
        <patternFill patternType="lightGray"/>
      </fill>
    </dxf>
    <dxf>
      <fill>
        <patternFill patternType="lightGray"/>
      </fill>
    </dxf>
    <dxf>
      <fill>
        <patternFill>
          <bgColor theme="0"/>
        </patternFill>
      </fill>
      <border>
        <bottom/>
        <vertical/>
        <horizontal/>
      </border>
    </dxf>
    <dxf>
      <font>
        <color theme="0"/>
      </font>
      <fill>
        <patternFill>
          <bgColor theme="0"/>
        </patternFill>
      </fill>
      <border>
        <bottom/>
        <vertical/>
        <horizontal/>
      </border>
    </dxf>
    <dxf>
      <fill>
        <patternFill patternType="lightGray"/>
      </fill>
    </dxf>
    <dxf>
      <fill>
        <patternFill patternType="lightGray"/>
      </fill>
    </dxf>
    <dxf>
      <fill>
        <patternFill>
          <bgColor theme="0"/>
        </patternFill>
      </fill>
      <border>
        <bottom/>
        <vertical/>
        <horizontal/>
      </border>
    </dxf>
    <dxf>
      <font>
        <color theme="0"/>
      </font>
      <fill>
        <patternFill>
          <bgColor theme="0"/>
        </patternFill>
      </fill>
      <border>
        <bottom/>
        <vertical/>
        <horizontal/>
      </border>
    </dxf>
    <dxf>
      <fill>
        <patternFill>
          <bgColor rgb="FFFFFF00"/>
        </patternFill>
      </fill>
    </dxf>
    <dxf>
      <fill>
        <patternFill>
          <bgColor rgb="FF00B0F0"/>
        </patternFill>
      </fill>
    </dxf>
    <dxf>
      <fill>
        <patternFill>
          <bgColor rgb="FF66FFFF"/>
        </patternFill>
      </fill>
    </dxf>
    <dxf>
      <fill>
        <patternFill>
          <bgColor rgb="FF66FFFF"/>
        </patternFill>
      </fill>
    </dxf>
    <dxf>
      <fill>
        <patternFill>
          <bgColor rgb="FFFF0000"/>
        </patternFill>
      </fill>
    </dxf>
    <dxf>
      <fill>
        <patternFill patternType="lightGray"/>
      </fill>
    </dxf>
    <dxf>
      <fill>
        <patternFill patternType="lightGray"/>
      </fill>
    </dxf>
    <dxf>
      <fill>
        <patternFill>
          <bgColor theme="0"/>
        </patternFill>
      </fill>
      <border>
        <bottom/>
        <vertical/>
        <horizontal/>
      </border>
    </dxf>
    <dxf>
      <font>
        <color theme="0"/>
      </font>
    </dxf>
    <dxf>
      <font>
        <color theme="0"/>
      </font>
      <fill>
        <patternFill>
          <bgColor theme="0"/>
        </patternFill>
      </fill>
      <border>
        <bottom/>
      </border>
    </dxf>
    <dxf>
      <fill>
        <patternFill patternType="lightGray"/>
      </fill>
    </dxf>
    <dxf>
      <fill>
        <patternFill patternType="lightGray"/>
      </fill>
    </dxf>
    <dxf>
      <fill>
        <patternFill>
          <bgColor theme="0"/>
        </patternFill>
      </fill>
      <border>
        <bottom/>
        <vertical/>
        <horizontal/>
      </border>
    </dxf>
    <dxf>
      <font>
        <color theme="0"/>
      </font>
    </dxf>
    <dxf>
      <fill>
        <patternFill patternType="lightGray"/>
      </fill>
    </dxf>
    <dxf>
      <fill>
        <patternFill patternType="lightGray"/>
      </fill>
    </dxf>
    <dxf>
      <fill>
        <patternFill>
          <bgColor theme="0"/>
        </patternFill>
      </fill>
      <border>
        <bottom/>
        <vertical/>
        <horizontal/>
      </border>
    </dxf>
    <dxf>
      <font>
        <color theme="0"/>
      </font>
    </dxf>
    <dxf>
      <fill>
        <patternFill patternType="lightGray"/>
      </fill>
    </dxf>
    <dxf>
      <fill>
        <patternFill patternType="lightGray"/>
      </fill>
    </dxf>
    <dxf>
      <fill>
        <patternFill>
          <bgColor theme="0"/>
        </patternFill>
      </fill>
      <border>
        <bottom/>
        <vertical/>
        <horizontal/>
      </border>
    </dxf>
    <dxf>
      <font>
        <color theme="0"/>
      </font>
    </dxf>
    <dxf>
      <font>
        <color theme="0"/>
      </font>
    </dxf>
    <dxf>
      <fill>
        <patternFill patternType="lightGray"/>
      </fill>
    </dxf>
    <dxf>
      <fill>
        <patternFill patternType="lightGray"/>
      </fill>
    </dxf>
    <dxf>
      <fill>
        <patternFill>
          <bgColor theme="0"/>
        </patternFill>
      </fill>
      <border>
        <bottom/>
        <vertical/>
        <horizontal/>
      </border>
    </dxf>
    <dxf>
      <font>
        <color theme="0"/>
      </font>
      <fill>
        <patternFill>
          <bgColor theme="0"/>
        </patternFill>
      </fill>
      <border>
        <bottom/>
        <vertical/>
        <horizontal/>
      </border>
    </dxf>
    <dxf>
      <fill>
        <patternFill patternType="lightGray"/>
      </fill>
    </dxf>
    <dxf>
      <fill>
        <patternFill patternType="lightGray"/>
      </fill>
    </dxf>
    <dxf>
      <fill>
        <patternFill>
          <bgColor theme="0"/>
        </patternFill>
      </fill>
      <border>
        <bottom/>
        <vertical/>
        <horizontal/>
      </border>
    </dxf>
    <dxf>
      <font>
        <color theme="0"/>
      </font>
      <fill>
        <patternFill>
          <bgColor theme="0"/>
        </patternFill>
      </fill>
      <border>
        <bottom/>
        <vertical/>
        <horizontal/>
      </border>
    </dxf>
    <dxf>
      <fill>
        <patternFill>
          <bgColor rgb="FFFFFF00"/>
        </patternFill>
      </fill>
    </dxf>
    <dxf>
      <fill>
        <patternFill>
          <bgColor rgb="FF00B0F0"/>
        </patternFill>
      </fill>
    </dxf>
    <dxf>
      <fill>
        <patternFill>
          <bgColor rgb="FF66FFFF"/>
        </patternFill>
      </fill>
    </dxf>
    <dxf>
      <fill>
        <patternFill>
          <bgColor rgb="FF66FFFF"/>
        </patternFill>
      </fill>
    </dxf>
    <dxf>
      <fill>
        <patternFill>
          <bgColor rgb="FFFF0000"/>
        </patternFill>
      </fill>
    </dxf>
    <dxf>
      <fill>
        <patternFill patternType="lightGray"/>
      </fill>
    </dxf>
    <dxf>
      <fill>
        <patternFill patternType="lightGray"/>
      </fill>
    </dxf>
    <dxf>
      <fill>
        <patternFill>
          <bgColor theme="0"/>
        </patternFill>
      </fill>
      <border>
        <bottom/>
        <vertical/>
        <horizontal/>
      </border>
    </dxf>
    <dxf>
      <font>
        <color theme="0"/>
      </font>
    </dxf>
    <dxf>
      <font>
        <color theme="0"/>
      </font>
      <fill>
        <patternFill>
          <bgColor theme="0"/>
        </patternFill>
      </fill>
      <border>
        <bottom/>
      </border>
    </dxf>
    <dxf>
      <font>
        <condense val="0"/>
        <extend val="0"/>
        <color indexed="9"/>
      </font>
    </dxf>
    <dxf>
      <font>
        <condense val="0"/>
        <extend val="0"/>
        <color indexed="9"/>
      </font>
      <fill>
        <patternFill patternType="lightGray"/>
      </fill>
    </dxf>
  </dxfs>
  <tableStyles count="0" defaultTableStyle="TableStyleMedium2" defaultPivotStyle="PivotStyleLight16"/>
  <colors>
    <mruColors>
      <color rgb="FFFFE7FF"/>
      <color rgb="FF0000FF"/>
      <color rgb="FF66FFFF"/>
      <color rgb="FFCCFFFF"/>
      <color rgb="FFCCFFCC"/>
      <color rgb="FFFFFFCC"/>
      <color rgb="FFFFFF66"/>
      <color rgb="FFFF00FF"/>
      <color rgb="FFCC00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8" Type="http://schemas.openxmlformats.org/officeDocument/2006/relationships/worksheet" Target="worksheets/sheet8.xml"/></Relationships>
</file>

<file path=xl/drawings/drawing1.xml><?xml version="1.0" encoding="utf-8"?>
<xdr:wsDr xmlns:xdr="http://schemas.openxmlformats.org/drawingml/2006/spreadsheetDrawing" xmlns:a="http://schemas.openxmlformats.org/drawingml/2006/main">
  <xdr:twoCellAnchor>
    <xdr:from>
      <xdr:col>0</xdr:col>
      <xdr:colOff>46566</xdr:colOff>
      <xdr:row>35</xdr:row>
      <xdr:rowOff>116417</xdr:rowOff>
    </xdr:from>
    <xdr:to>
      <xdr:col>17</xdr:col>
      <xdr:colOff>508000</xdr:colOff>
      <xdr:row>43</xdr:row>
      <xdr:rowOff>177800</xdr:rowOff>
    </xdr:to>
    <xdr:sp macro="" textlink="">
      <xdr:nvSpPr>
        <xdr:cNvPr id="12" name="テキスト ボックス 11">
          <a:extLst>
            <a:ext uri="{FF2B5EF4-FFF2-40B4-BE49-F238E27FC236}">
              <a16:creationId xmlns:a16="http://schemas.microsoft.com/office/drawing/2014/main" id="{00000000-0008-0000-0400-00000C000000}"/>
            </a:ext>
          </a:extLst>
        </xdr:cNvPr>
        <xdr:cNvSpPr txBox="1"/>
      </xdr:nvSpPr>
      <xdr:spPr>
        <a:xfrm>
          <a:off x="46566" y="9006417"/>
          <a:ext cx="9495367" cy="2296583"/>
        </a:xfrm>
        <a:prstGeom prst="rect">
          <a:avLst/>
        </a:prstGeom>
        <a:solidFill>
          <a:srgbClr val="FFE7FF"/>
        </a:solidFill>
        <a:ln w="28575" cmpd="sng">
          <a:solidFill>
            <a:srgbClr val="FF0000"/>
          </a:solidFill>
        </a:ln>
        <a:effectLst/>
      </xdr:spPr>
      <xdr:txBody>
        <a:bodyPr vertOverflow="clip" horzOverflow="clip" wrap="square"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1" i="0" u="sng"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rPr>
            <a:t>直近３回の受託実績において、就職率３５％未満の科目が１科目でもある場合、「就職実積率向上計画書」を提出してください。</a:t>
          </a:r>
          <a:endParaRPr kumimoji="1" lang="en-US" altLang="ja-JP" sz="1600" b="1" i="0" u="sng"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16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rPr>
            <a:t>直近３回の受託実績とは</a:t>
          </a:r>
          <a:r>
            <a:rPr kumimoji="1" lang="en-US" altLang="ja-JP" sz="16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16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rPr>
            <a:t>提案科目と</a:t>
          </a:r>
          <a:r>
            <a:rPr kumimoji="1" lang="ja-JP" altLang="en-US" sz="1600" b="0" i="0" u="sng" strike="noStrike" kern="0" cap="none" spc="0" normalizeH="0" baseline="0" noProof="0">
              <a:ln>
                <a:noFill/>
              </a:ln>
              <a:solidFill>
                <a:srgbClr val="FF0000"/>
              </a:solidFill>
              <a:effectLst/>
              <a:uLnTx/>
              <a:uFillTx/>
              <a:latin typeface="ＭＳ Ｐゴシック" panose="020B0600070205080204" pitchFamily="50" charset="-128"/>
              <a:ea typeface="+mn-ea"/>
              <a:cs typeface="+mn-cs"/>
            </a:rPr>
            <a:t>同一コース分類番号に属する</a:t>
          </a:r>
          <a:r>
            <a:rPr kumimoji="1" lang="ja-JP" altLang="en-US" sz="16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rPr>
            <a:t>科目で、就職率が出ている科目から遡って３回分の訓練科目</a:t>
          </a:r>
          <a:endParaRPr kumimoji="1" lang="en-US" altLang="ja-JP" sz="16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16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rPr>
            <a:t>「就職実積率向上計画書」は、</a:t>
          </a:r>
          <a:r>
            <a:rPr kumimoji="1" lang="ja-JP" altLang="en-US" sz="1600" b="0" i="0" u="sng"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rPr>
            <a:t>代表者押印済みのデータでの提出</a:t>
          </a:r>
          <a:r>
            <a:rPr kumimoji="1" lang="ja-JP" altLang="en-US" sz="16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rPr>
            <a:t>が必要です。</a:t>
          </a:r>
          <a:endParaRPr kumimoji="1" lang="en-US" altLang="ja-JP" sz="16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16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rPr>
            <a:t>開講中の科目は、「開講時期」から「就職のための中途退校」までの欄を入力してください。</a:t>
          </a:r>
          <a:endParaRPr kumimoji="1" lang="en-US" altLang="ja-JP" sz="16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156634</xdr:colOff>
      <xdr:row>9</xdr:row>
      <xdr:rowOff>245534</xdr:rowOff>
    </xdr:from>
    <xdr:to>
      <xdr:col>9</xdr:col>
      <xdr:colOff>465667</xdr:colOff>
      <xdr:row>22</xdr:row>
      <xdr:rowOff>254000</xdr:rowOff>
    </xdr:to>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351367" y="2844801"/>
          <a:ext cx="5837767" cy="3750732"/>
        </a:xfrm>
        <a:prstGeom prst="rect">
          <a:avLst/>
        </a:prstGeom>
        <a:solidFill>
          <a:sysClr val="window" lastClr="FFFFFF"/>
        </a:solidFill>
        <a:ln w="28575" cmpd="sng">
          <a:solidFill>
            <a:srgbClr val="FF0000"/>
          </a:solidFill>
        </a:ln>
        <a:effectLst/>
      </xdr:spPr>
      <xdr:txBody>
        <a:bodyPr vertOverflow="clip" horzOverflow="clip" wrap="square"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4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rPr>
            <a:t>「</a:t>
          </a:r>
          <a:r>
            <a:rPr kumimoji="1" lang="en-US" altLang="ja-JP" sz="24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rPr>
            <a:t>2-(1)</a:t>
          </a:r>
          <a:r>
            <a:rPr kumimoji="1" lang="ja-JP" altLang="en-US" sz="24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rPr>
            <a:t>委託実績</a:t>
          </a:r>
          <a:r>
            <a:rPr kumimoji="1" lang="en-US" altLang="ja-JP" sz="24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24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rPr>
            <a:t>東京都</a:t>
          </a:r>
          <a:r>
            <a:rPr kumimoji="1" lang="en-US" altLang="ja-JP" sz="24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24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rPr>
            <a:t>」の記載がある場合（東京都における実績がある場合）、本シート「</a:t>
          </a:r>
          <a:r>
            <a:rPr kumimoji="1" lang="en-US" altLang="ja-JP" sz="24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rPr>
            <a:t>2-(2)</a:t>
          </a:r>
          <a:r>
            <a:rPr kumimoji="1" lang="ja-JP" altLang="en-US" sz="24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rPr>
            <a:t>委託実績</a:t>
          </a:r>
          <a:r>
            <a:rPr kumimoji="1" lang="en-US" altLang="ja-JP" sz="24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24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rPr>
            <a:t>東京都以外の公共機関</a:t>
          </a:r>
          <a:r>
            <a:rPr kumimoji="1" lang="en-US" altLang="ja-JP" sz="24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24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rPr>
            <a:t>」の記載は不要です。</a:t>
          </a:r>
          <a:endParaRPr kumimoji="1" lang="en-US" altLang="ja-JP" sz="24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endParaRPr>
        </a:p>
        <a:p>
          <a:pPr eaLnBrk="1" fontAlgn="auto" latinLnBrk="0" hangingPunct="1"/>
          <a:endParaRPr kumimoji="1" lang="en-US" altLang="ja-JP" sz="1600" b="0" i="0" baseline="0">
            <a:solidFill>
              <a:srgbClr val="FF0000"/>
            </a:solidFill>
            <a:effectLst/>
            <a:latin typeface="+mn-lt"/>
            <a:ea typeface="+mn-ea"/>
            <a:cs typeface="+mn-cs"/>
          </a:endParaRPr>
        </a:p>
        <a:p>
          <a:pPr eaLnBrk="1" fontAlgn="auto" latinLnBrk="0" hangingPunct="1"/>
          <a:r>
            <a:rPr kumimoji="1" lang="en-US" altLang="ja-JP" sz="1600" b="0" i="0" baseline="0">
              <a:solidFill>
                <a:srgbClr val="FF0000"/>
              </a:solidFill>
              <a:effectLst/>
              <a:latin typeface="+mn-lt"/>
              <a:ea typeface="+mn-ea"/>
              <a:cs typeface="+mn-cs"/>
            </a:rPr>
            <a:t>※</a:t>
          </a:r>
          <a:r>
            <a:rPr kumimoji="1" lang="ja-JP" altLang="ja-JP" sz="1600" b="0" i="0" baseline="0">
              <a:solidFill>
                <a:srgbClr val="FF0000"/>
              </a:solidFill>
              <a:effectLst/>
              <a:latin typeface="+mn-lt"/>
              <a:ea typeface="+mn-ea"/>
              <a:cs typeface="+mn-cs"/>
            </a:rPr>
            <a:t>開講中の科目</a:t>
          </a:r>
          <a:r>
            <a:rPr kumimoji="1" lang="ja-JP" altLang="en-US" sz="1600" b="0" i="0" baseline="0">
              <a:solidFill>
                <a:srgbClr val="FF0000"/>
              </a:solidFill>
              <a:effectLst/>
              <a:latin typeface="+mn-lt"/>
              <a:ea typeface="+mn-ea"/>
              <a:cs typeface="+mn-cs"/>
            </a:rPr>
            <a:t>は</a:t>
          </a:r>
          <a:r>
            <a:rPr kumimoji="1" lang="ja-JP" altLang="ja-JP" sz="1600" b="0" i="0" baseline="0">
              <a:solidFill>
                <a:srgbClr val="FF0000"/>
              </a:solidFill>
              <a:effectLst/>
              <a:latin typeface="+mn-lt"/>
              <a:ea typeface="+mn-ea"/>
              <a:cs typeface="+mn-cs"/>
            </a:rPr>
            <a:t>、「開講時期」から「就職のための中途退校」までの欄を入力してください。</a:t>
          </a:r>
          <a:endParaRPr kumimoji="1" lang="en-US" altLang="ja-JP" sz="1600" b="0" i="0" baseline="0">
            <a:solidFill>
              <a:srgbClr val="FF0000"/>
            </a:solidFill>
            <a:effectLst/>
            <a:latin typeface="+mn-lt"/>
            <a:ea typeface="+mn-ea"/>
            <a:cs typeface="+mn-cs"/>
          </a:endParaRPr>
        </a:p>
        <a:p>
          <a:pPr eaLnBrk="1" fontAlgn="auto" latinLnBrk="0" hangingPunct="1"/>
          <a:r>
            <a:rPr kumimoji="1" lang="en-US" altLang="ja-JP" sz="1600" b="0" i="0" u="none" strike="noStrike" kern="0" cap="none" spc="0" normalizeH="0" baseline="0" noProof="0">
              <a:ln>
                <a:noFill/>
              </a:ln>
              <a:solidFill>
                <a:srgbClr val="FF0000"/>
              </a:solidFill>
              <a:effectLst/>
              <a:uLnTx/>
              <a:uFillTx/>
              <a:latin typeface="+mn-lt"/>
              <a:ea typeface="+mn-ea"/>
              <a:cs typeface="+mn-cs"/>
            </a:rPr>
            <a:t>※</a:t>
          </a:r>
          <a:r>
            <a:rPr kumimoji="1" lang="ja-JP" altLang="en-US" sz="1600" b="0" i="0" u="none" strike="noStrike" kern="0" cap="none" spc="0" normalizeH="0" baseline="0" noProof="0">
              <a:ln>
                <a:noFill/>
              </a:ln>
              <a:solidFill>
                <a:srgbClr val="FF0000"/>
              </a:solidFill>
              <a:effectLst/>
              <a:uLnTx/>
              <a:uFillTx/>
              <a:latin typeface="+mn-lt"/>
              <a:ea typeface="+mn-ea"/>
              <a:cs typeface="+mn-cs"/>
            </a:rPr>
            <a:t>入力の際は、本コメントボックスは削除してください。</a:t>
          </a:r>
          <a:endParaRPr kumimoji="1" lang="ja-JP" altLang="en-US" sz="24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39</xdr:col>
      <xdr:colOff>0</xdr:colOff>
      <xdr:row>16</xdr:row>
      <xdr:rowOff>62753</xdr:rowOff>
    </xdr:from>
    <xdr:to>
      <xdr:col>49</xdr:col>
      <xdr:colOff>215153</xdr:colOff>
      <xdr:row>39</xdr:row>
      <xdr:rowOff>304800</xdr:rowOff>
    </xdr:to>
    <xdr:sp macro="" textlink="">
      <xdr:nvSpPr>
        <xdr:cNvPr id="2" name="テキスト ボックス 1">
          <a:extLst>
            <a:ext uri="{FF2B5EF4-FFF2-40B4-BE49-F238E27FC236}">
              <a16:creationId xmlns:a16="http://schemas.microsoft.com/office/drawing/2014/main" id="{00000000-0008-0000-1400-000002000000}"/>
            </a:ext>
          </a:extLst>
        </xdr:cNvPr>
        <xdr:cNvSpPr txBox="1"/>
      </xdr:nvSpPr>
      <xdr:spPr>
        <a:xfrm>
          <a:off x="18987247" y="2770094"/>
          <a:ext cx="6893859" cy="8077200"/>
        </a:xfrm>
        <a:prstGeom prst="rect">
          <a:avLst/>
        </a:prstGeom>
        <a:solidFill>
          <a:schemeClr val="lt1"/>
        </a:solidFill>
        <a:ln w="9525" cmpd="sng">
          <a:solidFill>
            <a:schemeClr val="tx1"/>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endParaRPr kumimoji="1" lang="en-US" altLang="ja-JP" sz="1100"/>
        </a:p>
        <a:p>
          <a:pPr marL="0" marR="0" indent="0" defTabSz="914400" eaLnBrk="1" fontAlgn="auto" latinLnBrk="0" hangingPunct="1">
            <a:lnSpc>
              <a:spcPct val="100000"/>
            </a:lnSpc>
            <a:spcBef>
              <a:spcPts val="0"/>
            </a:spcBef>
            <a:spcAft>
              <a:spcPts val="0"/>
            </a:spcAft>
            <a:buClrTx/>
            <a:buSzTx/>
            <a:buFontTx/>
            <a:buNone/>
            <a:tabLst/>
            <a:defRPr/>
          </a:pPr>
          <a:r>
            <a:rPr kumimoji="1" lang="en-US" altLang="ja-JP" sz="1100"/>
            <a:t>【</a:t>
          </a:r>
          <a:r>
            <a:rPr kumimoji="1" lang="ja-JP" altLang="en-US" sz="1100"/>
            <a:t>月別カリキュラム記載事項の注意点</a:t>
          </a:r>
          <a:r>
            <a:rPr kumimoji="1" lang="en-US" altLang="ja-JP" sz="1100"/>
            <a:t>】</a:t>
          </a:r>
        </a:p>
        <a:p>
          <a:pPr marL="0" marR="0" indent="0" defTabSz="914400" eaLnBrk="1" fontAlgn="auto" latinLnBrk="0" hangingPunct="1">
            <a:lnSpc>
              <a:spcPct val="100000"/>
            </a:lnSpc>
            <a:spcBef>
              <a:spcPts val="0"/>
            </a:spcBef>
            <a:spcAft>
              <a:spcPts val="0"/>
            </a:spcAft>
            <a:buClrTx/>
            <a:buSzTx/>
            <a:buFontTx/>
            <a:buNone/>
            <a:tabLst/>
            <a:defRPr/>
          </a:pPr>
          <a:endParaRPr kumimoji="1" lang="en-US" altLang="ja-JP" sz="1100"/>
        </a:p>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100"/>
            <a:t>◇  「科目名」は、以下のワークシートに記載されている</a:t>
          </a:r>
          <a:r>
            <a:rPr kumimoji="1" lang="ja-JP" altLang="ja-JP" sz="1100">
              <a:solidFill>
                <a:schemeClr val="dk1"/>
              </a:solidFill>
              <a:effectLst/>
              <a:latin typeface="+mn-lt"/>
              <a:ea typeface="+mn-ea"/>
              <a:cs typeface="+mn-cs"/>
            </a:rPr>
            <a:t>「科目名」を記載願います。</a:t>
          </a:r>
          <a:endParaRPr lang="ja-JP" altLang="ja-JP">
            <a:effectLst/>
          </a:endParaRPr>
        </a:p>
        <a:p>
          <a:r>
            <a:rPr kumimoji="1" lang="ja-JP" altLang="en-US" sz="1100"/>
            <a:t>　　「６　カリキュラム」</a:t>
          </a:r>
          <a:endParaRPr kumimoji="1" lang="en-US" altLang="ja-JP" sz="1100"/>
        </a:p>
        <a:p>
          <a:endParaRPr kumimoji="1" lang="en-US" altLang="ja-JP" sz="1100"/>
        </a:p>
        <a:p>
          <a:r>
            <a:rPr kumimoji="1" lang="ja-JP" altLang="en-US" sz="1100"/>
            <a:t>◇ 科目名の先頭に、「学科」の場合は（学）、「実技」の場合は（実）、「就職支援」の場合は（就）を記載願います。</a:t>
          </a:r>
          <a:endParaRPr kumimoji="1" lang="en-US" altLang="ja-JP" sz="1100"/>
        </a:p>
        <a:p>
          <a:endParaRPr kumimoji="1" lang="en-US" altLang="ja-JP" sz="1100"/>
        </a:p>
        <a:p>
          <a:r>
            <a:rPr kumimoji="1" lang="ja-JP" altLang="en-US" sz="1100"/>
            <a:t>◇ 科目名の末尾に、通し番号を記載願います。</a:t>
          </a:r>
          <a:endParaRPr kumimoji="1" lang="en-US" altLang="ja-JP" sz="1100"/>
        </a:p>
        <a:p>
          <a:r>
            <a:rPr kumimoji="1" lang="ja-JP" altLang="en-US" sz="1100"/>
            <a:t>　　「科目名」＋番号　　→　　（例） </a:t>
          </a:r>
          <a:r>
            <a:rPr kumimoji="1" lang="ja-JP" altLang="en-US" sz="1100" b="0">
              <a:solidFill>
                <a:sysClr val="windowText" lastClr="000000"/>
              </a:solidFill>
            </a:rPr>
            <a:t>（実）Ｅｘｃｅｌ実習①</a:t>
          </a:r>
          <a:r>
            <a:rPr kumimoji="1" lang="ja-JP" altLang="en-US" sz="1100"/>
            <a:t>、（実）Ｅｘｃｅｌ実習②</a:t>
          </a:r>
          <a:endParaRPr kumimoji="1" lang="en-US" altLang="ja-JP" sz="1100"/>
        </a:p>
        <a:p>
          <a:endParaRPr kumimoji="1" lang="en-US" altLang="ja-JP" sz="1100"/>
        </a:p>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100"/>
            <a:t>◇</a:t>
          </a:r>
          <a:r>
            <a:rPr kumimoji="1" lang="ja-JP" altLang="en-US" sz="1100" baseline="0"/>
            <a:t> 各科目の合計が、</a:t>
          </a:r>
          <a:r>
            <a:rPr kumimoji="1" lang="ja-JP" altLang="ja-JP" sz="1100">
              <a:solidFill>
                <a:schemeClr val="dk1"/>
              </a:solidFill>
              <a:effectLst/>
              <a:latin typeface="+mn-lt"/>
              <a:ea typeface="+mn-ea"/>
              <a:cs typeface="+mn-cs"/>
            </a:rPr>
            <a:t>「６　カリキュラム」</a:t>
          </a:r>
          <a:r>
            <a:rPr kumimoji="1" lang="ja-JP" altLang="en-US" sz="1100">
              <a:solidFill>
                <a:schemeClr val="dk1"/>
              </a:solidFill>
              <a:effectLst/>
              <a:latin typeface="+mn-lt"/>
              <a:ea typeface="+mn-ea"/>
              <a:cs typeface="+mn-cs"/>
            </a:rPr>
            <a:t>に</a:t>
          </a:r>
          <a:endParaRPr kumimoji="1" lang="en-US" altLang="ja-JP" sz="110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　　記載されている科目の合計時間数と合致していることを必ず確認願います。</a:t>
          </a:r>
          <a:endParaRPr kumimoji="1" lang="en-US" altLang="ja-JP" sz="1100">
            <a:solidFill>
              <a:schemeClr val="dk1"/>
            </a:solidFill>
            <a:effectLst/>
            <a:latin typeface="+mn-lt"/>
            <a:ea typeface="+mn-ea"/>
            <a:cs typeface="+mn-cs"/>
          </a:endParaRPr>
        </a:p>
        <a:p>
          <a:endParaRPr kumimoji="1" lang="en-US" altLang="ja-JP" sz="1100"/>
        </a:p>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100"/>
            <a:t>◇　１日のうち、複数科目を実施する場合は、科目ごとに</a:t>
          </a:r>
          <a:endParaRPr kumimoji="1" lang="en-US" altLang="ja-JP" sz="1100"/>
        </a:p>
        <a:p>
          <a:r>
            <a:rPr kumimoji="1" lang="ja-JP" altLang="en-US" sz="1100"/>
            <a:t>　　「科目名」（時間数） </a:t>
          </a:r>
          <a:r>
            <a:rPr kumimoji="1" lang="en-US" altLang="ja-JP" sz="1100"/>
            <a:t>/  </a:t>
          </a:r>
          <a:r>
            <a:rPr kumimoji="1" lang="ja-JP" altLang="ja-JP" sz="1100">
              <a:solidFill>
                <a:schemeClr val="dk1"/>
              </a:solidFill>
              <a:effectLst/>
              <a:latin typeface="+mn-lt"/>
              <a:ea typeface="+mn-ea"/>
              <a:cs typeface="+mn-cs"/>
            </a:rPr>
            <a:t>「科目名」（時間数</a:t>
          </a:r>
          <a:r>
            <a:rPr kumimoji="1" lang="ja-JP" altLang="en-US" sz="1100">
              <a:solidFill>
                <a:schemeClr val="dk1"/>
              </a:solidFill>
              <a:effectLst/>
              <a:latin typeface="+mn-lt"/>
              <a:ea typeface="+mn-ea"/>
              <a:cs typeface="+mn-cs"/>
            </a:rPr>
            <a:t>・・・・として、</a:t>
          </a:r>
          <a:r>
            <a:rPr kumimoji="1" lang="ja-JP" altLang="en-US" sz="1100"/>
            <a:t>記載してください。</a:t>
          </a:r>
          <a:endParaRPr kumimoji="1" lang="en-US" altLang="ja-JP" sz="1100"/>
        </a:p>
        <a:p>
          <a:r>
            <a:rPr kumimoji="1" lang="ja-JP" altLang="en-US" sz="1100"/>
            <a:t>　　（例）　（実）Ｅｘｃｅｌ実習④</a:t>
          </a:r>
          <a:r>
            <a:rPr kumimoji="1" lang="en-US" altLang="ja-JP" sz="1100"/>
            <a:t>(4h</a:t>
          </a:r>
          <a:r>
            <a:rPr kumimoji="1" lang="ja-JP" altLang="en-US" sz="1100"/>
            <a:t>）</a:t>
          </a:r>
          <a:r>
            <a:rPr kumimoji="1" lang="en-US" altLang="ja-JP" sz="1100"/>
            <a:t>/</a:t>
          </a:r>
          <a:r>
            <a:rPr kumimoji="1" lang="ja-JP" altLang="en-US" sz="1100"/>
            <a:t>　（学）総復習（</a:t>
          </a:r>
          <a:r>
            <a:rPr kumimoji="1" lang="en-US" altLang="ja-JP" sz="1100"/>
            <a:t>2h</a:t>
          </a:r>
          <a:r>
            <a:rPr kumimoji="1" lang="ja-JP" altLang="en-US" sz="1100"/>
            <a:t>）</a:t>
          </a:r>
          <a:endParaRPr kumimoji="1" lang="en-US" altLang="ja-JP" sz="1100"/>
        </a:p>
        <a:p>
          <a:endParaRPr lang="ja-JP" altLang="ja-JP">
            <a:effectLst/>
          </a:endParaRPr>
        </a:p>
        <a:p>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オンライン訓練を実施する場合</a:t>
          </a:r>
          <a:r>
            <a:rPr kumimoji="1" lang="en-US" altLang="ja-JP" sz="1100">
              <a:solidFill>
                <a:schemeClr val="dk1"/>
              </a:solidFill>
              <a:effectLst/>
              <a:latin typeface="+mn-lt"/>
              <a:ea typeface="+mn-ea"/>
              <a:cs typeface="+mn-cs"/>
            </a:rPr>
            <a:t>】</a:t>
          </a:r>
          <a:endParaRPr lang="ja-JP" altLang="ja-JP">
            <a:effectLst/>
          </a:endParaRPr>
        </a:p>
        <a:p>
          <a:r>
            <a:rPr kumimoji="1" lang="ja-JP" altLang="ja-JP" sz="1100">
              <a:solidFill>
                <a:schemeClr val="dk1"/>
              </a:solidFill>
              <a:effectLst/>
              <a:latin typeface="+mn-lt"/>
              <a:ea typeface="+mn-ea"/>
              <a:cs typeface="+mn-cs"/>
            </a:rPr>
            <a:t>◇ オンライン訓練で実施する科目は、</a:t>
          </a:r>
          <a:r>
            <a:rPr kumimoji="1" lang="ja-JP" altLang="ja-JP" sz="1100" b="1">
              <a:solidFill>
                <a:schemeClr val="dk1"/>
              </a:solidFill>
              <a:effectLst/>
              <a:latin typeface="+mn-lt"/>
              <a:ea typeface="+mn-ea"/>
              <a:cs typeface="+mn-cs"/>
            </a:rPr>
            <a:t>先頭に★を記載願います。</a:t>
          </a:r>
          <a:endParaRPr lang="ja-JP" altLang="ja-JP" b="1">
            <a:effectLst/>
          </a:endParaRPr>
        </a:p>
        <a:p>
          <a:r>
            <a:rPr kumimoji="1" lang="ja-JP" altLang="ja-JP" sz="1100">
              <a:solidFill>
                <a:schemeClr val="dk1"/>
              </a:solidFill>
              <a:effectLst/>
              <a:latin typeface="+mn-lt"/>
              <a:ea typeface="+mn-ea"/>
              <a:cs typeface="+mn-cs"/>
            </a:rPr>
            <a:t>　 この場合も★のうしろに（学）や（実）を付して科目名を記載してください。</a:t>
          </a:r>
          <a:endParaRPr kumimoji="1"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　　（例）★</a:t>
          </a:r>
          <a:r>
            <a:rPr kumimoji="1" lang="ja-JP" altLang="ja-JP" sz="1100">
              <a:solidFill>
                <a:schemeClr val="dk1"/>
              </a:solidFill>
              <a:effectLst/>
              <a:latin typeface="+mn-lt"/>
              <a:ea typeface="+mn-ea"/>
              <a:cs typeface="+mn-cs"/>
            </a:rPr>
            <a:t>（実）Ｅｘｃｅｌ実習②</a:t>
          </a:r>
          <a:r>
            <a:rPr kumimoji="1" lang="ja-JP" altLang="en-US"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（実）Ｅｘｃｅｌ実習④</a:t>
          </a:r>
          <a:r>
            <a:rPr kumimoji="1" lang="en-US" altLang="ja-JP" sz="1100">
              <a:solidFill>
                <a:schemeClr val="dk1"/>
              </a:solidFill>
              <a:effectLst/>
              <a:latin typeface="+mn-lt"/>
              <a:ea typeface="+mn-ea"/>
              <a:cs typeface="+mn-cs"/>
            </a:rPr>
            <a:t>(4h</a:t>
          </a:r>
          <a:r>
            <a:rPr kumimoji="1" lang="ja-JP" altLang="ja-JP" sz="1100">
              <a:solidFill>
                <a:schemeClr val="dk1"/>
              </a:solidFill>
              <a:effectLst/>
              <a:latin typeface="+mn-lt"/>
              <a:ea typeface="+mn-ea"/>
              <a:cs typeface="+mn-cs"/>
            </a:rPr>
            <a:t>）</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　（学）総復習（</a:t>
          </a:r>
          <a:r>
            <a:rPr kumimoji="1" lang="en-US" altLang="ja-JP" sz="1100">
              <a:solidFill>
                <a:schemeClr val="dk1"/>
              </a:solidFill>
              <a:effectLst/>
              <a:latin typeface="+mn-lt"/>
              <a:ea typeface="+mn-ea"/>
              <a:cs typeface="+mn-cs"/>
            </a:rPr>
            <a:t>2h</a:t>
          </a:r>
          <a:r>
            <a:rPr kumimoji="1" lang="ja-JP" altLang="ja-JP" sz="1100">
              <a:solidFill>
                <a:schemeClr val="dk1"/>
              </a:solidFill>
              <a:effectLst/>
              <a:latin typeface="+mn-lt"/>
              <a:ea typeface="+mn-ea"/>
              <a:cs typeface="+mn-cs"/>
            </a:rPr>
            <a:t>）</a:t>
          </a:r>
          <a:endParaRPr lang="ja-JP" altLang="ja-JP">
            <a:effectLst/>
          </a:endParaRPr>
        </a:p>
        <a:p>
          <a:endParaRPr kumimoji="1" lang="en-US" altLang="ja-JP" sz="1100"/>
        </a:p>
        <a:p>
          <a:endParaRPr kumimoji="1" lang="en-US" altLang="ja-JP" sz="1100"/>
        </a:p>
        <a:p>
          <a:r>
            <a:rPr kumimoji="1" lang="en-US" altLang="ja-JP" sz="1100"/>
            <a:t>【</a:t>
          </a:r>
          <a:r>
            <a:rPr kumimoji="1" lang="ja-JP" altLang="en-US" sz="1100"/>
            <a:t>エラーチェックの内容について</a:t>
          </a:r>
          <a:r>
            <a:rPr kumimoji="1" lang="en-US" altLang="ja-JP" sz="1100"/>
            <a:t>】</a:t>
          </a:r>
          <a:r>
            <a:rPr kumimoji="1" lang="ja-JP" altLang="en-US" sz="1100"/>
            <a:t>　</a:t>
          </a:r>
          <a:r>
            <a:rPr kumimoji="1" lang="ja-JP" altLang="en-US" sz="1400" b="1">
              <a:solidFill>
                <a:srgbClr val="FF0000"/>
              </a:solidFill>
            </a:rPr>
            <a:t>エラーチェック欄は全て空欄の状態にして提出してください。</a:t>
          </a:r>
          <a:endParaRPr kumimoji="1" lang="en-US" altLang="ja-JP" sz="1100" b="1">
            <a:solidFill>
              <a:srgbClr val="FF0000"/>
            </a:solidFill>
          </a:endParaRPr>
        </a:p>
        <a:p>
          <a:r>
            <a:rPr kumimoji="1" lang="ja-JP" altLang="en-US" sz="1100"/>
            <a:t>月〇不　</a:t>
          </a:r>
          <a:r>
            <a:rPr kumimoji="1" lang="en-US" altLang="ja-JP" sz="1100"/>
            <a:t>…</a:t>
          </a:r>
          <a:r>
            <a:rPr kumimoji="1" lang="ja-JP" altLang="en-US" sz="1100"/>
            <a:t>　〇か月目の訓練時間又は訓練日数が訓練コースの要件より不足しています。</a:t>
          </a:r>
          <a:endParaRPr kumimoji="1" lang="en-US" altLang="ja-JP" sz="1100"/>
        </a:p>
        <a:p>
          <a:endParaRPr kumimoji="1" lang="en-US" altLang="ja-JP" sz="1100"/>
        </a:p>
        <a:p>
          <a:r>
            <a:rPr kumimoji="1" lang="ja-JP" altLang="en-US" sz="1100"/>
            <a:t>月〇超　</a:t>
          </a:r>
          <a:r>
            <a:rPr kumimoji="1" lang="en-US" altLang="ja-JP" sz="1100"/>
            <a:t>…</a:t>
          </a:r>
          <a:r>
            <a:rPr kumimoji="1" lang="ja-JP" altLang="en-US" sz="1100"/>
            <a:t>　〇か月目の</a:t>
          </a:r>
          <a:r>
            <a:rPr kumimoji="1" lang="ja-JP" altLang="en-US" sz="1100">
              <a:solidFill>
                <a:schemeClr val="tx1"/>
              </a:solidFill>
            </a:rPr>
            <a:t>訓練時間が</a:t>
          </a:r>
          <a:r>
            <a:rPr kumimoji="1" lang="ja-JP" altLang="ja-JP" sz="1100">
              <a:solidFill>
                <a:schemeClr val="tx1"/>
              </a:solidFill>
              <a:effectLst/>
              <a:latin typeface="+mn-lt"/>
              <a:ea typeface="+mn-ea"/>
              <a:cs typeface="+mn-cs"/>
            </a:rPr>
            <a:t>訓練コースの</a:t>
          </a:r>
          <a:r>
            <a:rPr kumimoji="1" lang="ja-JP" altLang="en-US" sz="1100">
              <a:solidFill>
                <a:schemeClr val="tx1"/>
              </a:solidFill>
              <a:effectLst/>
              <a:latin typeface="+mn-lt"/>
              <a:ea typeface="+mn-ea"/>
              <a:cs typeface="+mn-cs"/>
            </a:rPr>
            <a:t>要件</a:t>
          </a:r>
          <a:r>
            <a:rPr kumimoji="1" lang="ja-JP" altLang="ja-JP" sz="1100">
              <a:solidFill>
                <a:schemeClr val="tx1"/>
              </a:solidFill>
              <a:effectLst/>
              <a:latin typeface="+mn-lt"/>
              <a:ea typeface="+mn-ea"/>
              <a:cs typeface="+mn-cs"/>
            </a:rPr>
            <a:t>より</a:t>
          </a:r>
          <a:r>
            <a:rPr kumimoji="1" lang="ja-JP" altLang="en-US" sz="1100">
              <a:solidFill>
                <a:schemeClr val="tx1"/>
              </a:solidFill>
              <a:effectLst/>
              <a:latin typeface="+mn-lt"/>
              <a:ea typeface="+mn-ea"/>
              <a:cs typeface="+mn-cs"/>
            </a:rPr>
            <a:t>超過</a:t>
          </a:r>
          <a:r>
            <a:rPr kumimoji="1" lang="ja-JP" altLang="ja-JP" sz="1100">
              <a:solidFill>
                <a:schemeClr val="tx1"/>
              </a:solidFill>
              <a:effectLst/>
              <a:latin typeface="+mn-lt"/>
              <a:ea typeface="+mn-ea"/>
              <a:cs typeface="+mn-cs"/>
            </a:rPr>
            <a:t>しています。</a:t>
          </a:r>
          <a:endParaRPr kumimoji="1" lang="en-US" altLang="ja-JP" sz="1100">
            <a:solidFill>
              <a:schemeClr val="tx1"/>
            </a:solidFill>
          </a:endParaRPr>
        </a:p>
        <a:p>
          <a:endParaRPr kumimoji="1" lang="en-US" altLang="ja-JP" sz="1100">
            <a:solidFill>
              <a:schemeClr val="tx1"/>
            </a:solidFill>
          </a:endParaRPr>
        </a:p>
        <a:p>
          <a:r>
            <a:rPr kumimoji="1" lang="ja-JP" altLang="en-US" sz="1100">
              <a:solidFill>
                <a:schemeClr val="tx1"/>
              </a:solidFill>
            </a:rPr>
            <a:t>総不一　</a:t>
          </a:r>
          <a:r>
            <a:rPr kumimoji="1" lang="en-US" altLang="ja-JP" sz="1100">
              <a:solidFill>
                <a:schemeClr val="tx1"/>
              </a:solidFill>
            </a:rPr>
            <a:t>…</a:t>
          </a:r>
          <a:r>
            <a:rPr kumimoji="1" lang="ja-JP" altLang="en-US" sz="1100">
              <a:solidFill>
                <a:schemeClr val="tx1"/>
              </a:solidFill>
            </a:rPr>
            <a:t>　月別カリキュラム表の総訓練時間が「</a:t>
          </a:r>
          <a:r>
            <a:rPr kumimoji="1" lang="en-US" altLang="ja-JP" sz="1100">
              <a:solidFill>
                <a:schemeClr val="tx1"/>
              </a:solidFill>
            </a:rPr>
            <a:t>6</a:t>
          </a:r>
          <a:r>
            <a:rPr kumimoji="1" lang="ja-JP" altLang="en-US" sz="1100">
              <a:solidFill>
                <a:schemeClr val="tx1"/>
              </a:solidFill>
            </a:rPr>
            <a:t>カリキュラム」シートの総訓練時間と一致していません。</a:t>
          </a:r>
          <a:endParaRPr kumimoji="1" lang="en-US" altLang="ja-JP" sz="1100">
            <a:solidFill>
              <a:schemeClr val="tx1"/>
            </a:solidFill>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tx1"/>
              </a:solidFill>
            </a:rPr>
            <a:t>学不一　</a:t>
          </a:r>
          <a:r>
            <a:rPr kumimoji="1" lang="en-US" altLang="ja-JP" sz="1100">
              <a:solidFill>
                <a:schemeClr val="tx1"/>
              </a:solidFill>
            </a:rPr>
            <a:t>…</a:t>
          </a:r>
          <a:r>
            <a:rPr kumimoji="1" lang="ja-JP" altLang="en-US" sz="1100">
              <a:solidFill>
                <a:schemeClr val="tx1"/>
              </a:solidFill>
            </a:rPr>
            <a:t>　</a:t>
          </a:r>
          <a:r>
            <a:rPr kumimoji="1" lang="ja-JP" altLang="ja-JP" sz="1100">
              <a:solidFill>
                <a:schemeClr val="tx1"/>
              </a:solidFill>
              <a:effectLst/>
              <a:latin typeface="+mn-lt"/>
              <a:ea typeface="+mn-ea"/>
              <a:cs typeface="+mn-cs"/>
            </a:rPr>
            <a:t>月別カリキュラム表の</a:t>
          </a:r>
          <a:r>
            <a:rPr kumimoji="1" lang="ja-JP" altLang="en-US" sz="1100">
              <a:solidFill>
                <a:schemeClr val="tx1"/>
              </a:solidFill>
              <a:effectLst/>
              <a:latin typeface="+mn-lt"/>
              <a:ea typeface="+mn-ea"/>
              <a:cs typeface="+mn-cs"/>
            </a:rPr>
            <a:t>学科</a:t>
          </a:r>
          <a:r>
            <a:rPr kumimoji="1" lang="ja-JP" altLang="ja-JP" sz="1100">
              <a:solidFill>
                <a:schemeClr val="tx1"/>
              </a:solidFill>
              <a:effectLst/>
              <a:latin typeface="+mn-lt"/>
              <a:ea typeface="+mn-ea"/>
              <a:cs typeface="+mn-cs"/>
            </a:rPr>
            <a:t>時間が「</a:t>
          </a:r>
          <a:r>
            <a:rPr kumimoji="1" lang="en-US" altLang="ja-JP" sz="1100">
              <a:solidFill>
                <a:schemeClr val="tx1"/>
              </a:solidFill>
              <a:effectLst/>
              <a:latin typeface="+mn-lt"/>
              <a:ea typeface="+mn-ea"/>
              <a:cs typeface="+mn-cs"/>
            </a:rPr>
            <a:t>6</a:t>
          </a:r>
          <a:r>
            <a:rPr kumimoji="1" lang="ja-JP" altLang="ja-JP" sz="1100">
              <a:solidFill>
                <a:schemeClr val="tx1"/>
              </a:solidFill>
              <a:effectLst/>
              <a:latin typeface="+mn-lt"/>
              <a:ea typeface="+mn-ea"/>
              <a:cs typeface="+mn-cs"/>
            </a:rPr>
            <a:t>カリキュラム」シートの</a:t>
          </a:r>
          <a:r>
            <a:rPr kumimoji="1" lang="ja-JP" altLang="en-US" sz="1100">
              <a:solidFill>
                <a:schemeClr val="tx1"/>
              </a:solidFill>
              <a:effectLst/>
              <a:latin typeface="+mn-lt"/>
              <a:ea typeface="+mn-ea"/>
              <a:cs typeface="+mn-cs"/>
            </a:rPr>
            <a:t>学科</a:t>
          </a:r>
          <a:r>
            <a:rPr kumimoji="1" lang="ja-JP" altLang="ja-JP" sz="1100">
              <a:solidFill>
                <a:schemeClr val="tx1"/>
              </a:solidFill>
              <a:effectLst/>
              <a:latin typeface="+mn-lt"/>
              <a:ea typeface="+mn-ea"/>
              <a:cs typeface="+mn-cs"/>
            </a:rPr>
            <a:t>時間と一致していません。</a:t>
          </a:r>
          <a:endParaRPr lang="ja-JP" altLang="ja-JP">
            <a:solidFill>
              <a:schemeClr val="tx1"/>
            </a:solidFill>
            <a:effectLst/>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tx1"/>
              </a:solidFill>
            </a:rPr>
            <a:t>実不一　</a:t>
          </a:r>
          <a:r>
            <a:rPr kumimoji="1" lang="en-US" altLang="ja-JP" sz="1100">
              <a:solidFill>
                <a:schemeClr val="tx1"/>
              </a:solidFill>
            </a:rPr>
            <a:t>…</a:t>
          </a:r>
          <a:r>
            <a:rPr kumimoji="1" lang="ja-JP" altLang="en-US" sz="1100">
              <a:solidFill>
                <a:schemeClr val="tx1"/>
              </a:solidFill>
            </a:rPr>
            <a:t>　</a:t>
          </a:r>
          <a:r>
            <a:rPr kumimoji="1" lang="ja-JP" altLang="ja-JP" sz="1100">
              <a:solidFill>
                <a:schemeClr val="tx1"/>
              </a:solidFill>
              <a:effectLst/>
              <a:latin typeface="+mn-lt"/>
              <a:ea typeface="+mn-ea"/>
              <a:cs typeface="+mn-cs"/>
            </a:rPr>
            <a:t>月別カリキュラム表の</a:t>
          </a:r>
          <a:r>
            <a:rPr kumimoji="1" lang="ja-JP" altLang="en-US" sz="1100">
              <a:solidFill>
                <a:schemeClr val="tx1"/>
              </a:solidFill>
              <a:effectLst/>
              <a:latin typeface="+mn-lt"/>
              <a:ea typeface="+mn-ea"/>
              <a:cs typeface="+mn-cs"/>
            </a:rPr>
            <a:t>実技</a:t>
          </a:r>
          <a:r>
            <a:rPr kumimoji="1" lang="ja-JP" altLang="ja-JP" sz="1100">
              <a:solidFill>
                <a:schemeClr val="tx1"/>
              </a:solidFill>
              <a:effectLst/>
              <a:latin typeface="+mn-lt"/>
              <a:ea typeface="+mn-ea"/>
              <a:cs typeface="+mn-cs"/>
            </a:rPr>
            <a:t>時間が「</a:t>
          </a:r>
          <a:r>
            <a:rPr kumimoji="1" lang="en-US" altLang="ja-JP" sz="1100">
              <a:solidFill>
                <a:schemeClr val="tx1"/>
              </a:solidFill>
              <a:effectLst/>
              <a:latin typeface="+mn-lt"/>
              <a:ea typeface="+mn-ea"/>
              <a:cs typeface="+mn-cs"/>
            </a:rPr>
            <a:t>6</a:t>
          </a:r>
          <a:r>
            <a:rPr kumimoji="1" lang="ja-JP" altLang="ja-JP" sz="1100">
              <a:solidFill>
                <a:schemeClr val="tx1"/>
              </a:solidFill>
              <a:effectLst/>
              <a:latin typeface="+mn-lt"/>
              <a:ea typeface="+mn-ea"/>
              <a:cs typeface="+mn-cs"/>
            </a:rPr>
            <a:t>カリキュラム」シートの</a:t>
          </a:r>
          <a:r>
            <a:rPr kumimoji="1" lang="ja-JP" altLang="en-US" sz="1100">
              <a:solidFill>
                <a:schemeClr val="tx1"/>
              </a:solidFill>
              <a:effectLst/>
              <a:latin typeface="+mn-lt"/>
              <a:ea typeface="+mn-ea"/>
              <a:cs typeface="+mn-cs"/>
            </a:rPr>
            <a:t>実技</a:t>
          </a:r>
          <a:r>
            <a:rPr kumimoji="1" lang="ja-JP" altLang="ja-JP" sz="1100">
              <a:solidFill>
                <a:schemeClr val="tx1"/>
              </a:solidFill>
              <a:effectLst/>
              <a:latin typeface="+mn-lt"/>
              <a:ea typeface="+mn-ea"/>
              <a:cs typeface="+mn-cs"/>
            </a:rPr>
            <a:t>時間と一致していません。</a:t>
          </a:r>
          <a:endParaRPr lang="ja-JP" altLang="ja-JP">
            <a:solidFill>
              <a:schemeClr val="tx1"/>
            </a:solidFill>
            <a:effectLst/>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tx1"/>
              </a:solidFill>
            </a:rPr>
            <a:t>就不一　</a:t>
          </a:r>
          <a:r>
            <a:rPr kumimoji="1" lang="en-US" altLang="ja-JP" sz="1100">
              <a:solidFill>
                <a:schemeClr val="tx1"/>
              </a:solidFill>
            </a:rPr>
            <a:t>…</a:t>
          </a:r>
          <a:r>
            <a:rPr kumimoji="1" lang="ja-JP" altLang="en-US" sz="1100">
              <a:solidFill>
                <a:schemeClr val="tx1"/>
              </a:solidFill>
            </a:rPr>
            <a:t>　</a:t>
          </a:r>
          <a:r>
            <a:rPr kumimoji="1" lang="ja-JP" altLang="ja-JP" sz="1100">
              <a:solidFill>
                <a:schemeClr val="tx1"/>
              </a:solidFill>
              <a:effectLst/>
              <a:latin typeface="+mn-lt"/>
              <a:ea typeface="+mn-ea"/>
              <a:cs typeface="+mn-cs"/>
            </a:rPr>
            <a:t>月別カリキュラム表の</a:t>
          </a:r>
          <a:r>
            <a:rPr kumimoji="1" lang="ja-JP" altLang="en-US" sz="1100">
              <a:solidFill>
                <a:schemeClr val="tx1"/>
              </a:solidFill>
              <a:effectLst/>
              <a:latin typeface="+mn-lt"/>
              <a:ea typeface="+mn-ea"/>
              <a:cs typeface="+mn-cs"/>
            </a:rPr>
            <a:t>就職支援</a:t>
          </a:r>
          <a:r>
            <a:rPr kumimoji="1" lang="ja-JP" altLang="ja-JP" sz="1100">
              <a:solidFill>
                <a:schemeClr val="tx1"/>
              </a:solidFill>
              <a:effectLst/>
              <a:latin typeface="+mn-lt"/>
              <a:ea typeface="+mn-ea"/>
              <a:cs typeface="+mn-cs"/>
            </a:rPr>
            <a:t>時間が「</a:t>
          </a:r>
          <a:r>
            <a:rPr kumimoji="1" lang="en-US" altLang="ja-JP" sz="1100">
              <a:solidFill>
                <a:schemeClr val="tx1"/>
              </a:solidFill>
              <a:effectLst/>
              <a:latin typeface="+mn-lt"/>
              <a:ea typeface="+mn-ea"/>
              <a:cs typeface="+mn-cs"/>
            </a:rPr>
            <a:t>6</a:t>
          </a:r>
          <a:r>
            <a:rPr kumimoji="1" lang="ja-JP" altLang="ja-JP" sz="1100">
              <a:solidFill>
                <a:schemeClr val="tx1"/>
              </a:solidFill>
              <a:effectLst/>
              <a:latin typeface="+mn-lt"/>
              <a:ea typeface="+mn-ea"/>
              <a:cs typeface="+mn-cs"/>
            </a:rPr>
            <a:t>カリキュラム」シートの</a:t>
          </a:r>
          <a:r>
            <a:rPr kumimoji="1" lang="ja-JP" altLang="en-US" sz="1100">
              <a:solidFill>
                <a:schemeClr val="tx1"/>
              </a:solidFill>
              <a:effectLst/>
              <a:latin typeface="+mn-lt"/>
              <a:ea typeface="+mn-ea"/>
              <a:cs typeface="+mn-cs"/>
            </a:rPr>
            <a:t>就職支援</a:t>
          </a:r>
          <a:r>
            <a:rPr kumimoji="1" lang="ja-JP" altLang="ja-JP" sz="1100">
              <a:solidFill>
                <a:schemeClr val="tx1"/>
              </a:solidFill>
              <a:effectLst/>
              <a:latin typeface="+mn-lt"/>
              <a:ea typeface="+mn-ea"/>
              <a:cs typeface="+mn-cs"/>
            </a:rPr>
            <a:t>時間と一致していません。</a:t>
          </a:r>
          <a:endParaRPr kumimoji="1" lang="en-US" altLang="ja-JP" sz="110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a:solidFill>
              <a:schemeClr val="tx1"/>
            </a:solidFill>
            <a:effectLst/>
            <a:latin typeface="+mn-lt"/>
            <a:ea typeface="+mn-ea"/>
            <a:cs typeface="+mn-cs"/>
          </a:endParaRPr>
        </a:p>
        <a:p>
          <a:r>
            <a:rPr kumimoji="1" lang="ja-JP" altLang="en-US" sz="1100">
              <a:solidFill>
                <a:schemeClr val="tx1"/>
              </a:solidFill>
              <a:effectLst/>
              <a:latin typeface="+mn-lt"/>
              <a:ea typeface="+mn-ea"/>
              <a:cs typeface="+mn-cs"/>
            </a:rPr>
            <a:t>実訓不</a:t>
          </a:r>
          <a:r>
            <a:rPr kumimoji="1" lang="ja-JP" altLang="ja-JP" sz="1100">
              <a:solidFill>
                <a:schemeClr val="tx1"/>
              </a:solidFill>
              <a:effectLst/>
              <a:latin typeface="+mn-lt"/>
              <a:ea typeface="+mn-ea"/>
              <a:cs typeface="+mn-cs"/>
            </a:rPr>
            <a:t>　</a:t>
          </a:r>
          <a:r>
            <a:rPr kumimoji="1" lang="en-US" altLang="ja-JP" sz="1100">
              <a:solidFill>
                <a:schemeClr val="tx1"/>
              </a:solidFill>
              <a:effectLst/>
              <a:latin typeface="+mn-lt"/>
              <a:ea typeface="+mn-ea"/>
              <a:cs typeface="+mn-cs"/>
            </a:rPr>
            <a:t>…</a:t>
          </a:r>
          <a:r>
            <a:rPr kumimoji="1" lang="ja-JP" altLang="ja-JP" sz="1100">
              <a:solidFill>
                <a:schemeClr val="tx1"/>
              </a:solidFill>
              <a:effectLst/>
              <a:latin typeface="+mn-lt"/>
              <a:ea typeface="+mn-ea"/>
              <a:cs typeface="+mn-cs"/>
            </a:rPr>
            <a:t>　</a:t>
          </a:r>
          <a:r>
            <a:rPr kumimoji="1" lang="ja-JP" altLang="en-US" sz="1100">
              <a:solidFill>
                <a:schemeClr val="tx1"/>
              </a:solidFill>
              <a:effectLst/>
              <a:latin typeface="+mn-lt"/>
              <a:ea typeface="+mn-ea"/>
              <a:cs typeface="+mn-cs"/>
            </a:rPr>
            <a:t>実訓練時間（学科＋実技）が訓練コースの要件より不足しています</a:t>
          </a:r>
          <a:r>
            <a:rPr kumimoji="1" lang="ja-JP" altLang="ja-JP" sz="1100">
              <a:solidFill>
                <a:schemeClr val="tx1"/>
              </a:solidFill>
              <a:effectLst/>
              <a:latin typeface="+mn-lt"/>
              <a:ea typeface="+mn-ea"/>
              <a:cs typeface="+mn-cs"/>
            </a:rPr>
            <a:t>。</a:t>
          </a:r>
          <a:endParaRPr lang="ja-JP" altLang="ja-JP">
            <a:solidFill>
              <a:schemeClr val="tx1"/>
            </a:solidFill>
            <a:effectLst/>
          </a:endParaRPr>
        </a:p>
        <a:p>
          <a:pPr eaLnBrk="1" fontAlgn="auto" latinLnBrk="0" hangingPunct="1"/>
          <a:r>
            <a:rPr kumimoji="1" lang="ja-JP" altLang="en-US" sz="1100">
              <a:solidFill>
                <a:schemeClr val="tx1"/>
              </a:solidFill>
              <a:effectLst/>
              <a:latin typeface="+mn-lt"/>
              <a:ea typeface="+mn-ea"/>
              <a:cs typeface="+mn-cs"/>
            </a:rPr>
            <a:t>実訓超</a:t>
          </a:r>
          <a:r>
            <a:rPr kumimoji="1" lang="ja-JP" altLang="ja-JP" sz="1100">
              <a:solidFill>
                <a:schemeClr val="tx1"/>
              </a:solidFill>
              <a:effectLst/>
              <a:latin typeface="+mn-lt"/>
              <a:ea typeface="+mn-ea"/>
              <a:cs typeface="+mn-cs"/>
            </a:rPr>
            <a:t>　</a:t>
          </a:r>
          <a:r>
            <a:rPr kumimoji="1" lang="en-US" altLang="ja-JP" sz="1100">
              <a:solidFill>
                <a:schemeClr val="tx1"/>
              </a:solidFill>
              <a:effectLst/>
              <a:latin typeface="+mn-lt"/>
              <a:ea typeface="+mn-ea"/>
              <a:cs typeface="+mn-cs"/>
            </a:rPr>
            <a:t>…</a:t>
          </a:r>
          <a:r>
            <a:rPr kumimoji="1" lang="ja-JP" altLang="ja-JP" sz="1100">
              <a:solidFill>
                <a:schemeClr val="tx1"/>
              </a:solidFill>
              <a:effectLst/>
              <a:latin typeface="+mn-lt"/>
              <a:ea typeface="+mn-ea"/>
              <a:cs typeface="+mn-cs"/>
            </a:rPr>
            <a:t>　実訓練時間（学科＋実技）が訓練コースの要件より</a:t>
          </a:r>
          <a:r>
            <a:rPr kumimoji="1" lang="ja-JP" altLang="en-US" sz="1100">
              <a:solidFill>
                <a:schemeClr val="tx1"/>
              </a:solidFill>
              <a:effectLst/>
              <a:latin typeface="+mn-lt"/>
              <a:ea typeface="+mn-ea"/>
              <a:cs typeface="+mn-cs"/>
            </a:rPr>
            <a:t>超過</a:t>
          </a:r>
          <a:r>
            <a:rPr kumimoji="1" lang="ja-JP" altLang="ja-JP" sz="1100">
              <a:solidFill>
                <a:schemeClr val="tx1"/>
              </a:solidFill>
              <a:effectLst/>
              <a:latin typeface="+mn-lt"/>
              <a:ea typeface="+mn-ea"/>
              <a:cs typeface="+mn-cs"/>
            </a:rPr>
            <a:t>しています。</a:t>
          </a:r>
          <a:endParaRPr lang="ja-JP" altLang="ja-JP">
            <a:solidFill>
              <a:schemeClr val="tx1"/>
            </a:solidFill>
            <a:effectLst/>
          </a:endParaRPr>
        </a:p>
        <a:p>
          <a:pPr eaLnBrk="1" fontAlgn="auto" latinLnBrk="0" hangingPunct="1"/>
          <a:r>
            <a:rPr kumimoji="1" lang="ja-JP" altLang="en-US" sz="1100">
              <a:solidFill>
                <a:schemeClr val="tx1"/>
              </a:solidFill>
              <a:effectLst/>
              <a:latin typeface="+mn-lt"/>
              <a:ea typeface="+mn-ea"/>
              <a:cs typeface="+mn-cs"/>
            </a:rPr>
            <a:t>就支不</a:t>
          </a:r>
          <a:r>
            <a:rPr kumimoji="1" lang="ja-JP" altLang="ja-JP" sz="1100">
              <a:solidFill>
                <a:schemeClr val="tx1"/>
              </a:solidFill>
              <a:effectLst/>
              <a:latin typeface="+mn-lt"/>
              <a:ea typeface="+mn-ea"/>
              <a:cs typeface="+mn-cs"/>
            </a:rPr>
            <a:t>　</a:t>
          </a:r>
          <a:r>
            <a:rPr kumimoji="1" lang="en-US" altLang="ja-JP" sz="1100">
              <a:solidFill>
                <a:schemeClr val="tx1"/>
              </a:solidFill>
              <a:effectLst/>
              <a:latin typeface="+mn-lt"/>
              <a:ea typeface="+mn-ea"/>
              <a:cs typeface="+mn-cs"/>
            </a:rPr>
            <a:t>…</a:t>
          </a:r>
          <a:r>
            <a:rPr kumimoji="1" lang="ja-JP" altLang="ja-JP" sz="1100">
              <a:solidFill>
                <a:schemeClr val="tx1"/>
              </a:solidFill>
              <a:effectLst/>
              <a:latin typeface="+mn-lt"/>
              <a:ea typeface="+mn-ea"/>
              <a:cs typeface="+mn-cs"/>
            </a:rPr>
            <a:t>　</a:t>
          </a:r>
          <a:r>
            <a:rPr kumimoji="1" lang="ja-JP" altLang="en-US" sz="1100">
              <a:solidFill>
                <a:schemeClr val="tx1"/>
              </a:solidFill>
              <a:effectLst/>
              <a:latin typeface="+mn-lt"/>
              <a:ea typeface="+mn-ea"/>
              <a:cs typeface="+mn-cs"/>
            </a:rPr>
            <a:t>就職支援時間</a:t>
          </a:r>
          <a:r>
            <a:rPr kumimoji="1" lang="ja-JP" altLang="ja-JP" sz="1100">
              <a:solidFill>
                <a:schemeClr val="tx1"/>
              </a:solidFill>
              <a:effectLst/>
              <a:latin typeface="+mn-lt"/>
              <a:ea typeface="+mn-ea"/>
              <a:cs typeface="+mn-cs"/>
            </a:rPr>
            <a:t>が訓練コースの要件より不足しています。</a:t>
          </a:r>
          <a:endParaRPr kumimoji="1" lang="en-US" altLang="ja-JP" sz="1100">
            <a:solidFill>
              <a:schemeClr val="tx1"/>
            </a:solidFill>
            <a:effectLst/>
            <a:latin typeface="+mn-lt"/>
            <a:ea typeface="+mn-ea"/>
            <a:cs typeface="+mn-cs"/>
          </a:endParaRPr>
        </a:p>
        <a:p>
          <a:pPr eaLnBrk="1" fontAlgn="auto" latinLnBrk="0" hangingPunct="1"/>
          <a:r>
            <a:rPr kumimoji="1" lang="ja-JP" altLang="en-US" sz="1100">
              <a:solidFill>
                <a:schemeClr val="tx1"/>
              </a:solidFill>
              <a:effectLst/>
              <a:latin typeface="+mn-lt"/>
              <a:ea typeface="+mn-ea"/>
              <a:cs typeface="+mn-cs"/>
            </a:rPr>
            <a:t>就支超</a:t>
          </a:r>
          <a:r>
            <a:rPr kumimoji="1" lang="ja-JP" altLang="ja-JP" sz="1100">
              <a:solidFill>
                <a:schemeClr val="tx1"/>
              </a:solidFill>
              <a:effectLst/>
              <a:latin typeface="+mn-lt"/>
              <a:ea typeface="+mn-ea"/>
              <a:cs typeface="+mn-cs"/>
            </a:rPr>
            <a:t>　</a:t>
          </a:r>
          <a:r>
            <a:rPr kumimoji="1" lang="en-US" altLang="ja-JP" sz="1100">
              <a:solidFill>
                <a:schemeClr val="tx1"/>
              </a:solidFill>
              <a:effectLst/>
              <a:latin typeface="+mn-lt"/>
              <a:ea typeface="+mn-ea"/>
              <a:cs typeface="+mn-cs"/>
            </a:rPr>
            <a:t>…</a:t>
          </a:r>
          <a:r>
            <a:rPr kumimoji="1" lang="ja-JP" altLang="ja-JP" sz="1100">
              <a:solidFill>
                <a:schemeClr val="tx1"/>
              </a:solidFill>
              <a:effectLst/>
              <a:latin typeface="+mn-lt"/>
              <a:ea typeface="+mn-ea"/>
              <a:cs typeface="+mn-cs"/>
            </a:rPr>
            <a:t>　</a:t>
          </a:r>
          <a:r>
            <a:rPr kumimoji="1" lang="ja-JP" altLang="en-US" sz="1100">
              <a:solidFill>
                <a:schemeClr val="tx1"/>
              </a:solidFill>
              <a:effectLst/>
              <a:latin typeface="+mn-lt"/>
              <a:ea typeface="+mn-ea"/>
              <a:cs typeface="+mn-cs"/>
            </a:rPr>
            <a:t>就職支援時間</a:t>
          </a:r>
          <a:r>
            <a:rPr kumimoji="1" lang="ja-JP" altLang="ja-JP" sz="1100">
              <a:solidFill>
                <a:schemeClr val="tx1"/>
              </a:solidFill>
              <a:effectLst/>
              <a:latin typeface="+mn-lt"/>
              <a:ea typeface="+mn-ea"/>
              <a:cs typeface="+mn-cs"/>
            </a:rPr>
            <a:t>が訓練コースの要件より</a:t>
          </a:r>
          <a:r>
            <a:rPr kumimoji="1" lang="ja-JP" altLang="en-US" sz="1100">
              <a:solidFill>
                <a:schemeClr val="tx1"/>
              </a:solidFill>
              <a:effectLst/>
              <a:latin typeface="+mn-lt"/>
              <a:ea typeface="+mn-ea"/>
              <a:cs typeface="+mn-cs"/>
            </a:rPr>
            <a:t>超過</a:t>
          </a:r>
          <a:r>
            <a:rPr kumimoji="1" lang="ja-JP" altLang="ja-JP" sz="1100">
              <a:solidFill>
                <a:schemeClr val="tx1"/>
              </a:solidFill>
              <a:effectLst/>
              <a:latin typeface="+mn-lt"/>
              <a:ea typeface="+mn-ea"/>
              <a:cs typeface="+mn-cs"/>
            </a:rPr>
            <a:t>しています。</a:t>
          </a:r>
          <a:endParaRPr kumimoji="1" lang="en-US" altLang="ja-JP" sz="1100">
            <a:solidFill>
              <a:schemeClr val="tx1"/>
            </a:solidFill>
            <a:effectLst/>
            <a:latin typeface="+mn-lt"/>
            <a:ea typeface="+mn-ea"/>
            <a:cs typeface="+mn-cs"/>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39</xdr:col>
      <xdr:colOff>0</xdr:colOff>
      <xdr:row>16</xdr:row>
      <xdr:rowOff>62753</xdr:rowOff>
    </xdr:from>
    <xdr:to>
      <xdr:col>49</xdr:col>
      <xdr:colOff>215153</xdr:colOff>
      <xdr:row>39</xdr:row>
      <xdr:rowOff>304800</xdr:rowOff>
    </xdr:to>
    <xdr:sp macro="" textlink="">
      <xdr:nvSpPr>
        <xdr:cNvPr id="2" name="テキスト ボックス 1">
          <a:extLst>
            <a:ext uri="{FF2B5EF4-FFF2-40B4-BE49-F238E27FC236}">
              <a16:creationId xmlns:a16="http://schemas.microsoft.com/office/drawing/2014/main" id="{00000000-0008-0000-1500-000002000000}"/>
            </a:ext>
          </a:extLst>
        </xdr:cNvPr>
        <xdr:cNvSpPr txBox="1"/>
      </xdr:nvSpPr>
      <xdr:spPr>
        <a:xfrm>
          <a:off x="21031200" y="3386978"/>
          <a:ext cx="7625603" cy="8128747"/>
        </a:xfrm>
        <a:prstGeom prst="rect">
          <a:avLst/>
        </a:prstGeom>
        <a:solidFill>
          <a:schemeClr val="lt1"/>
        </a:solidFill>
        <a:ln w="9525" cmpd="sng">
          <a:solidFill>
            <a:schemeClr val="tx1"/>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endParaRPr kumimoji="1" lang="en-US" altLang="ja-JP" sz="1100"/>
        </a:p>
        <a:p>
          <a:pPr marL="0" marR="0" indent="0" defTabSz="914400" eaLnBrk="1" fontAlgn="auto" latinLnBrk="0" hangingPunct="1">
            <a:lnSpc>
              <a:spcPct val="100000"/>
            </a:lnSpc>
            <a:spcBef>
              <a:spcPts val="0"/>
            </a:spcBef>
            <a:spcAft>
              <a:spcPts val="0"/>
            </a:spcAft>
            <a:buClrTx/>
            <a:buSzTx/>
            <a:buFontTx/>
            <a:buNone/>
            <a:tabLst/>
            <a:defRPr/>
          </a:pPr>
          <a:r>
            <a:rPr kumimoji="1" lang="en-US" altLang="ja-JP" sz="1100"/>
            <a:t>【</a:t>
          </a:r>
          <a:r>
            <a:rPr kumimoji="1" lang="ja-JP" altLang="en-US" sz="1100"/>
            <a:t>月別カリキュラム記載事項の注意点</a:t>
          </a:r>
          <a:r>
            <a:rPr kumimoji="1" lang="en-US" altLang="ja-JP" sz="1100"/>
            <a:t>】</a:t>
          </a:r>
        </a:p>
        <a:p>
          <a:pPr marL="0" marR="0" indent="0" defTabSz="914400" eaLnBrk="1" fontAlgn="auto" latinLnBrk="0" hangingPunct="1">
            <a:lnSpc>
              <a:spcPct val="100000"/>
            </a:lnSpc>
            <a:spcBef>
              <a:spcPts val="0"/>
            </a:spcBef>
            <a:spcAft>
              <a:spcPts val="0"/>
            </a:spcAft>
            <a:buClrTx/>
            <a:buSzTx/>
            <a:buFontTx/>
            <a:buNone/>
            <a:tabLst/>
            <a:defRPr/>
          </a:pPr>
          <a:endParaRPr kumimoji="1" lang="en-US" altLang="ja-JP" sz="1100"/>
        </a:p>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100"/>
            <a:t>◇  「科目名」は、以下のワークシートに記載されている</a:t>
          </a:r>
          <a:r>
            <a:rPr kumimoji="1" lang="ja-JP" altLang="ja-JP" sz="1100">
              <a:solidFill>
                <a:schemeClr val="dk1"/>
              </a:solidFill>
              <a:effectLst/>
              <a:latin typeface="+mn-lt"/>
              <a:ea typeface="+mn-ea"/>
              <a:cs typeface="+mn-cs"/>
            </a:rPr>
            <a:t>「科目名」を記載願います。</a:t>
          </a:r>
          <a:endParaRPr lang="ja-JP" altLang="ja-JP">
            <a:effectLst/>
          </a:endParaRPr>
        </a:p>
        <a:p>
          <a:r>
            <a:rPr kumimoji="1" lang="ja-JP" altLang="en-US" sz="1100"/>
            <a:t>　　「６　カリキュラム」</a:t>
          </a:r>
          <a:endParaRPr kumimoji="1" lang="en-US" altLang="ja-JP" sz="1100"/>
        </a:p>
        <a:p>
          <a:endParaRPr kumimoji="1" lang="en-US" altLang="ja-JP" sz="1100"/>
        </a:p>
        <a:p>
          <a:r>
            <a:rPr kumimoji="1" lang="ja-JP" altLang="en-US" sz="1100"/>
            <a:t>◇ 科目名の先頭に、「学科」の場合は（学）、「実技」の場合は（実）、「就職支援」の場合は（就）を記載願います。</a:t>
          </a:r>
          <a:endParaRPr kumimoji="1" lang="en-US" altLang="ja-JP" sz="1100"/>
        </a:p>
        <a:p>
          <a:endParaRPr kumimoji="1" lang="en-US" altLang="ja-JP" sz="1100"/>
        </a:p>
        <a:p>
          <a:r>
            <a:rPr kumimoji="1" lang="ja-JP" altLang="en-US" sz="1100"/>
            <a:t>◇ 科目名の末尾に、通し番号を記載願います。</a:t>
          </a:r>
          <a:endParaRPr kumimoji="1" lang="en-US" altLang="ja-JP" sz="1100"/>
        </a:p>
        <a:p>
          <a:r>
            <a:rPr kumimoji="1" lang="ja-JP" altLang="en-US" sz="1100"/>
            <a:t>　　「科目名」＋番号　　→　　（例） </a:t>
          </a:r>
          <a:r>
            <a:rPr kumimoji="1" lang="ja-JP" altLang="en-US" sz="1100" b="0">
              <a:solidFill>
                <a:sysClr val="windowText" lastClr="000000"/>
              </a:solidFill>
            </a:rPr>
            <a:t>（実）Ｅｘｃｅｌ実習①</a:t>
          </a:r>
          <a:r>
            <a:rPr kumimoji="1" lang="ja-JP" altLang="en-US" sz="1100"/>
            <a:t>、（実）Ｅｘｃｅｌ実習②</a:t>
          </a:r>
          <a:endParaRPr kumimoji="1" lang="en-US" altLang="ja-JP" sz="1100"/>
        </a:p>
        <a:p>
          <a:endParaRPr kumimoji="1" lang="en-US" altLang="ja-JP" sz="1100"/>
        </a:p>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100"/>
            <a:t>◇</a:t>
          </a:r>
          <a:r>
            <a:rPr kumimoji="1" lang="ja-JP" altLang="en-US" sz="1100" baseline="0"/>
            <a:t> 各科目の合計が、</a:t>
          </a:r>
          <a:r>
            <a:rPr kumimoji="1" lang="ja-JP" altLang="ja-JP" sz="1100">
              <a:solidFill>
                <a:schemeClr val="dk1"/>
              </a:solidFill>
              <a:effectLst/>
              <a:latin typeface="+mn-lt"/>
              <a:ea typeface="+mn-ea"/>
              <a:cs typeface="+mn-cs"/>
            </a:rPr>
            <a:t>「６　カリキュラム」</a:t>
          </a:r>
          <a:r>
            <a:rPr kumimoji="1" lang="ja-JP" altLang="en-US" sz="1100">
              <a:solidFill>
                <a:schemeClr val="dk1"/>
              </a:solidFill>
              <a:effectLst/>
              <a:latin typeface="+mn-lt"/>
              <a:ea typeface="+mn-ea"/>
              <a:cs typeface="+mn-cs"/>
            </a:rPr>
            <a:t>に</a:t>
          </a:r>
          <a:endParaRPr kumimoji="1" lang="en-US" altLang="ja-JP" sz="110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　　記載されている科目の合計時間数と合致していることを必ず確認願います。</a:t>
          </a:r>
          <a:endParaRPr kumimoji="1" lang="en-US" altLang="ja-JP" sz="1100">
            <a:solidFill>
              <a:schemeClr val="dk1"/>
            </a:solidFill>
            <a:effectLst/>
            <a:latin typeface="+mn-lt"/>
            <a:ea typeface="+mn-ea"/>
            <a:cs typeface="+mn-cs"/>
          </a:endParaRPr>
        </a:p>
        <a:p>
          <a:endParaRPr kumimoji="1" lang="en-US" altLang="ja-JP" sz="1100"/>
        </a:p>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100"/>
            <a:t>◇　１日のうち、複数科目を実施する場合は、科目ごとに</a:t>
          </a:r>
          <a:endParaRPr kumimoji="1" lang="en-US" altLang="ja-JP" sz="1100"/>
        </a:p>
        <a:p>
          <a:r>
            <a:rPr kumimoji="1" lang="ja-JP" altLang="en-US" sz="1100"/>
            <a:t>　　「科目名」（時間数） </a:t>
          </a:r>
          <a:r>
            <a:rPr kumimoji="1" lang="en-US" altLang="ja-JP" sz="1100"/>
            <a:t>/  </a:t>
          </a:r>
          <a:r>
            <a:rPr kumimoji="1" lang="ja-JP" altLang="ja-JP" sz="1100">
              <a:solidFill>
                <a:schemeClr val="dk1"/>
              </a:solidFill>
              <a:effectLst/>
              <a:latin typeface="+mn-lt"/>
              <a:ea typeface="+mn-ea"/>
              <a:cs typeface="+mn-cs"/>
            </a:rPr>
            <a:t>「科目名」（時間数</a:t>
          </a:r>
          <a:r>
            <a:rPr kumimoji="1" lang="ja-JP" altLang="en-US" sz="1100">
              <a:solidFill>
                <a:schemeClr val="dk1"/>
              </a:solidFill>
              <a:effectLst/>
              <a:latin typeface="+mn-lt"/>
              <a:ea typeface="+mn-ea"/>
              <a:cs typeface="+mn-cs"/>
            </a:rPr>
            <a:t>・・・・として、</a:t>
          </a:r>
          <a:r>
            <a:rPr kumimoji="1" lang="ja-JP" altLang="en-US" sz="1100"/>
            <a:t>記載してください。</a:t>
          </a:r>
          <a:endParaRPr kumimoji="1" lang="en-US" altLang="ja-JP" sz="1100"/>
        </a:p>
        <a:p>
          <a:r>
            <a:rPr kumimoji="1" lang="ja-JP" altLang="en-US" sz="1100"/>
            <a:t>　　（例）　（実）Ｅｘｃｅｌ実習④</a:t>
          </a:r>
          <a:r>
            <a:rPr kumimoji="1" lang="en-US" altLang="ja-JP" sz="1100"/>
            <a:t>(4h</a:t>
          </a:r>
          <a:r>
            <a:rPr kumimoji="1" lang="ja-JP" altLang="en-US" sz="1100"/>
            <a:t>）</a:t>
          </a:r>
          <a:r>
            <a:rPr kumimoji="1" lang="en-US" altLang="ja-JP" sz="1100"/>
            <a:t>/</a:t>
          </a:r>
          <a:r>
            <a:rPr kumimoji="1" lang="ja-JP" altLang="en-US" sz="1100"/>
            <a:t>　（学）総復習（</a:t>
          </a:r>
          <a:r>
            <a:rPr kumimoji="1" lang="en-US" altLang="ja-JP" sz="1100"/>
            <a:t>2h</a:t>
          </a:r>
          <a:r>
            <a:rPr kumimoji="1" lang="ja-JP" altLang="en-US" sz="1100"/>
            <a:t>）</a:t>
          </a:r>
          <a:endParaRPr kumimoji="1" lang="en-US" altLang="ja-JP" sz="1100"/>
        </a:p>
        <a:p>
          <a:endParaRPr lang="ja-JP" altLang="ja-JP">
            <a:effectLst/>
          </a:endParaRPr>
        </a:p>
        <a:p>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オンライン訓練を実施する場合</a:t>
          </a:r>
          <a:r>
            <a:rPr kumimoji="1" lang="en-US" altLang="ja-JP" sz="1100">
              <a:solidFill>
                <a:schemeClr val="dk1"/>
              </a:solidFill>
              <a:effectLst/>
              <a:latin typeface="+mn-lt"/>
              <a:ea typeface="+mn-ea"/>
              <a:cs typeface="+mn-cs"/>
            </a:rPr>
            <a:t>】</a:t>
          </a:r>
          <a:endParaRPr lang="ja-JP" altLang="ja-JP">
            <a:effectLst/>
          </a:endParaRPr>
        </a:p>
        <a:p>
          <a:r>
            <a:rPr kumimoji="1" lang="ja-JP" altLang="ja-JP" sz="1100">
              <a:solidFill>
                <a:schemeClr val="dk1"/>
              </a:solidFill>
              <a:effectLst/>
              <a:latin typeface="+mn-lt"/>
              <a:ea typeface="+mn-ea"/>
              <a:cs typeface="+mn-cs"/>
            </a:rPr>
            <a:t>◇ オンライン訓練で実施する科目は、</a:t>
          </a:r>
          <a:r>
            <a:rPr kumimoji="1" lang="ja-JP" altLang="ja-JP" sz="1100" b="1">
              <a:solidFill>
                <a:schemeClr val="dk1"/>
              </a:solidFill>
              <a:effectLst/>
              <a:latin typeface="+mn-lt"/>
              <a:ea typeface="+mn-ea"/>
              <a:cs typeface="+mn-cs"/>
            </a:rPr>
            <a:t>先頭に★を記載願います。</a:t>
          </a:r>
          <a:endParaRPr lang="ja-JP" altLang="ja-JP" b="1">
            <a:effectLst/>
          </a:endParaRPr>
        </a:p>
        <a:p>
          <a:r>
            <a:rPr kumimoji="1" lang="ja-JP" altLang="ja-JP" sz="1100">
              <a:solidFill>
                <a:schemeClr val="dk1"/>
              </a:solidFill>
              <a:effectLst/>
              <a:latin typeface="+mn-lt"/>
              <a:ea typeface="+mn-ea"/>
              <a:cs typeface="+mn-cs"/>
            </a:rPr>
            <a:t>　 この場合も★のうしろに（学）や（実）を付して科目名を記載してください。</a:t>
          </a:r>
          <a:endParaRPr kumimoji="1"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　　（例）★</a:t>
          </a:r>
          <a:r>
            <a:rPr kumimoji="1" lang="ja-JP" altLang="ja-JP" sz="1100">
              <a:solidFill>
                <a:schemeClr val="dk1"/>
              </a:solidFill>
              <a:effectLst/>
              <a:latin typeface="+mn-lt"/>
              <a:ea typeface="+mn-ea"/>
              <a:cs typeface="+mn-cs"/>
            </a:rPr>
            <a:t>（実）Ｅｘｃｅｌ実習②</a:t>
          </a:r>
          <a:r>
            <a:rPr kumimoji="1" lang="ja-JP" altLang="en-US"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（実）Ｅｘｃｅｌ実習④</a:t>
          </a:r>
          <a:r>
            <a:rPr kumimoji="1" lang="en-US" altLang="ja-JP" sz="1100">
              <a:solidFill>
                <a:schemeClr val="dk1"/>
              </a:solidFill>
              <a:effectLst/>
              <a:latin typeface="+mn-lt"/>
              <a:ea typeface="+mn-ea"/>
              <a:cs typeface="+mn-cs"/>
            </a:rPr>
            <a:t>(4h</a:t>
          </a:r>
          <a:r>
            <a:rPr kumimoji="1" lang="ja-JP" altLang="ja-JP" sz="1100">
              <a:solidFill>
                <a:schemeClr val="dk1"/>
              </a:solidFill>
              <a:effectLst/>
              <a:latin typeface="+mn-lt"/>
              <a:ea typeface="+mn-ea"/>
              <a:cs typeface="+mn-cs"/>
            </a:rPr>
            <a:t>）</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　（学）総復習（</a:t>
          </a:r>
          <a:r>
            <a:rPr kumimoji="1" lang="en-US" altLang="ja-JP" sz="1100">
              <a:solidFill>
                <a:schemeClr val="dk1"/>
              </a:solidFill>
              <a:effectLst/>
              <a:latin typeface="+mn-lt"/>
              <a:ea typeface="+mn-ea"/>
              <a:cs typeface="+mn-cs"/>
            </a:rPr>
            <a:t>2h</a:t>
          </a:r>
          <a:r>
            <a:rPr kumimoji="1" lang="ja-JP" altLang="ja-JP" sz="1100">
              <a:solidFill>
                <a:schemeClr val="dk1"/>
              </a:solidFill>
              <a:effectLst/>
              <a:latin typeface="+mn-lt"/>
              <a:ea typeface="+mn-ea"/>
              <a:cs typeface="+mn-cs"/>
            </a:rPr>
            <a:t>）</a:t>
          </a:r>
          <a:endParaRPr lang="ja-JP" altLang="ja-JP">
            <a:effectLst/>
          </a:endParaRPr>
        </a:p>
        <a:p>
          <a:endParaRPr kumimoji="1" lang="en-US" altLang="ja-JP" sz="1100"/>
        </a:p>
        <a:p>
          <a:endParaRPr kumimoji="1" lang="en-US" altLang="ja-JP" sz="1100"/>
        </a:p>
        <a:p>
          <a:r>
            <a:rPr kumimoji="1" lang="en-US" altLang="ja-JP" sz="1100"/>
            <a:t>【</a:t>
          </a:r>
          <a:r>
            <a:rPr kumimoji="1" lang="ja-JP" altLang="en-US" sz="1100"/>
            <a:t>エラーチェックの内容について</a:t>
          </a:r>
          <a:r>
            <a:rPr kumimoji="1" lang="en-US" altLang="ja-JP" sz="1100"/>
            <a:t>】</a:t>
          </a:r>
          <a:r>
            <a:rPr kumimoji="1" lang="ja-JP" altLang="en-US" sz="1100"/>
            <a:t>　</a:t>
          </a:r>
          <a:r>
            <a:rPr kumimoji="1" lang="ja-JP" altLang="en-US" sz="1400" b="1">
              <a:solidFill>
                <a:srgbClr val="FF0000"/>
              </a:solidFill>
            </a:rPr>
            <a:t>エラーチェック欄は全て空欄の状態にして提出してください。</a:t>
          </a:r>
          <a:endParaRPr kumimoji="1" lang="en-US" altLang="ja-JP" sz="1100" b="1">
            <a:solidFill>
              <a:srgbClr val="FF0000"/>
            </a:solidFill>
          </a:endParaRPr>
        </a:p>
        <a:p>
          <a:r>
            <a:rPr kumimoji="1" lang="ja-JP" altLang="en-US" sz="1100"/>
            <a:t>月〇不　</a:t>
          </a:r>
          <a:r>
            <a:rPr kumimoji="1" lang="en-US" altLang="ja-JP" sz="1100"/>
            <a:t>…</a:t>
          </a:r>
          <a:r>
            <a:rPr kumimoji="1" lang="ja-JP" altLang="en-US" sz="1100"/>
            <a:t>　〇か月目の訓練時間又は訓練日数が訓練コースの要件より不足しています。</a:t>
          </a:r>
          <a:endParaRPr kumimoji="1" lang="en-US" altLang="ja-JP" sz="1100"/>
        </a:p>
        <a:p>
          <a:endParaRPr kumimoji="1" lang="en-US" altLang="ja-JP" sz="1100"/>
        </a:p>
        <a:p>
          <a:r>
            <a:rPr kumimoji="1" lang="ja-JP" altLang="en-US" sz="1100"/>
            <a:t>月〇超　</a:t>
          </a:r>
          <a:r>
            <a:rPr kumimoji="1" lang="en-US" altLang="ja-JP" sz="1100"/>
            <a:t>…</a:t>
          </a:r>
          <a:r>
            <a:rPr kumimoji="1" lang="ja-JP" altLang="en-US" sz="1100"/>
            <a:t>　〇か月目の</a:t>
          </a:r>
          <a:r>
            <a:rPr kumimoji="1" lang="ja-JP" altLang="en-US" sz="1100">
              <a:solidFill>
                <a:schemeClr val="tx1"/>
              </a:solidFill>
            </a:rPr>
            <a:t>訓練時間が</a:t>
          </a:r>
          <a:r>
            <a:rPr kumimoji="1" lang="ja-JP" altLang="ja-JP" sz="1100">
              <a:solidFill>
                <a:schemeClr val="tx1"/>
              </a:solidFill>
              <a:effectLst/>
              <a:latin typeface="+mn-lt"/>
              <a:ea typeface="+mn-ea"/>
              <a:cs typeface="+mn-cs"/>
            </a:rPr>
            <a:t>訓練コースの</a:t>
          </a:r>
          <a:r>
            <a:rPr kumimoji="1" lang="ja-JP" altLang="en-US" sz="1100">
              <a:solidFill>
                <a:schemeClr val="tx1"/>
              </a:solidFill>
              <a:effectLst/>
              <a:latin typeface="+mn-lt"/>
              <a:ea typeface="+mn-ea"/>
              <a:cs typeface="+mn-cs"/>
            </a:rPr>
            <a:t>要件</a:t>
          </a:r>
          <a:r>
            <a:rPr kumimoji="1" lang="ja-JP" altLang="ja-JP" sz="1100">
              <a:solidFill>
                <a:schemeClr val="tx1"/>
              </a:solidFill>
              <a:effectLst/>
              <a:latin typeface="+mn-lt"/>
              <a:ea typeface="+mn-ea"/>
              <a:cs typeface="+mn-cs"/>
            </a:rPr>
            <a:t>より</a:t>
          </a:r>
          <a:r>
            <a:rPr kumimoji="1" lang="ja-JP" altLang="en-US" sz="1100">
              <a:solidFill>
                <a:schemeClr val="tx1"/>
              </a:solidFill>
              <a:effectLst/>
              <a:latin typeface="+mn-lt"/>
              <a:ea typeface="+mn-ea"/>
              <a:cs typeface="+mn-cs"/>
            </a:rPr>
            <a:t>超過</a:t>
          </a:r>
          <a:r>
            <a:rPr kumimoji="1" lang="ja-JP" altLang="ja-JP" sz="1100">
              <a:solidFill>
                <a:schemeClr val="tx1"/>
              </a:solidFill>
              <a:effectLst/>
              <a:latin typeface="+mn-lt"/>
              <a:ea typeface="+mn-ea"/>
              <a:cs typeface="+mn-cs"/>
            </a:rPr>
            <a:t>しています。</a:t>
          </a:r>
          <a:endParaRPr kumimoji="1" lang="en-US" altLang="ja-JP" sz="1100">
            <a:solidFill>
              <a:schemeClr val="tx1"/>
            </a:solidFill>
          </a:endParaRPr>
        </a:p>
        <a:p>
          <a:endParaRPr kumimoji="1" lang="en-US" altLang="ja-JP" sz="1100">
            <a:solidFill>
              <a:schemeClr val="tx1"/>
            </a:solidFill>
          </a:endParaRPr>
        </a:p>
        <a:p>
          <a:r>
            <a:rPr kumimoji="1" lang="ja-JP" altLang="en-US" sz="1100">
              <a:solidFill>
                <a:schemeClr val="tx1"/>
              </a:solidFill>
            </a:rPr>
            <a:t>総不一　</a:t>
          </a:r>
          <a:r>
            <a:rPr kumimoji="1" lang="en-US" altLang="ja-JP" sz="1100">
              <a:solidFill>
                <a:schemeClr val="tx1"/>
              </a:solidFill>
            </a:rPr>
            <a:t>…</a:t>
          </a:r>
          <a:r>
            <a:rPr kumimoji="1" lang="ja-JP" altLang="en-US" sz="1100">
              <a:solidFill>
                <a:schemeClr val="tx1"/>
              </a:solidFill>
            </a:rPr>
            <a:t>　月別カリキュラム表の総訓練時間が「</a:t>
          </a:r>
          <a:r>
            <a:rPr kumimoji="1" lang="en-US" altLang="ja-JP" sz="1100">
              <a:solidFill>
                <a:schemeClr val="tx1"/>
              </a:solidFill>
            </a:rPr>
            <a:t>6</a:t>
          </a:r>
          <a:r>
            <a:rPr kumimoji="1" lang="ja-JP" altLang="en-US" sz="1100">
              <a:solidFill>
                <a:schemeClr val="tx1"/>
              </a:solidFill>
            </a:rPr>
            <a:t>カリキュラム」シートの総訓練時間と一致していません。</a:t>
          </a:r>
          <a:endParaRPr kumimoji="1" lang="en-US" altLang="ja-JP" sz="1100">
            <a:solidFill>
              <a:schemeClr val="tx1"/>
            </a:solidFill>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tx1"/>
              </a:solidFill>
            </a:rPr>
            <a:t>学不一　</a:t>
          </a:r>
          <a:r>
            <a:rPr kumimoji="1" lang="en-US" altLang="ja-JP" sz="1100">
              <a:solidFill>
                <a:schemeClr val="tx1"/>
              </a:solidFill>
            </a:rPr>
            <a:t>…</a:t>
          </a:r>
          <a:r>
            <a:rPr kumimoji="1" lang="ja-JP" altLang="en-US" sz="1100">
              <a:solidFill>
                <a:schemeClr val="tx1"/>
              </a:solidFill>
            </a:rPr>
            <a:t>　</a:t>
          </a:r>
          <a:r>
            <a:rPr kumimoji="1" lang="ja-JP" altLang="ja-JP" sz="1100">
              <a:solidFill>
                <a:schemeClr val="tx1"/>
              </a:solidFill>
              <a:effectLst/>
              <a:latin typeface="+mn-lt"/>
              <a:ea typeface="+mn-ea"/>
              <a:cs typeface="+mn-cs"/>
            </a:rPr>
            <a:t>月別カリキュラム表の</a:t>
          </a:r>
          <a:r>
            <a:rPr kumimoji="1" lang="ja-JP" altLang="en-US" sz="1100">
              <a:solidFill>
                <a:schemeClr val="tx1"/>
              </a:solidFill>
              <a:effectLst/>
              <a:latin typeface="+mn-lt"/>
              <a:ea typeface="+mn-ea"/>
              <a:cs typeface="+mn-cs"/>
            </a:rPr>
            <a:t>学科</a:t>
          </a:r>
          <a:r>
            <a:rPr kumimoji="1" lang="ja-JP" altLang="ja-JP" sz="1100">
              <a:solidFill>
                <a:schemeClr val="tx1"/>
              </a:solidFill>
              <a:effectLst/>
              <a:latin typeface="+mn-lt"/>
              <a:ea typeface="+mn-ea"/>
              <a:cs typeface="+mn-cs"/>
            </a:rPr>
            <a:t>時間が「</a:t>
          </a:r>
          <a:r>
            <a:rPr kumimoji="1" lang="en-US" altLang="ja-JP" sz="1100">
              <a:solidFill>
                <a:schemeClr val="tx1"/>
              </a:solidFill>
              <a:effectLst/>
              <a:latin typeface="+mn-lt"/>
              <a:ea typeface="+mn-ea"/>
              <a:cs typeface="+mn-cs"/>
            </a:rPr>
            <a:t>6</a:t>
          </a:r>
          <a:r>
            <a:rPr kumimoji="1" lang="ja-JP" altLang="ja-JP" sz="1100">
              <a:solidFill>
                <a:schemeClr val="tx1"/>
              </a:solidFill>
              <a:effectLst/>
              <a:latin typeface="+mn-lt"/>
              <a:ea typeface="+mn-ea"/>
              <a:cs typeface="+mn-cs"/>
            </a:rPr>
            <a:t>カリキュラム」シートの</a:t>
          </a:r>
          <a:r>
            <a:rPr kumimoji="1" lang="ja-JP" altLang="en-US" sz="1100">
              <a:solidFill>
                <a:schemeClr val="tx1"/>
              </a:solidFill>
              <a:effectLst/>
              <a:latin typeface="+mn-lt"/>
              <a:ea typeface="+mn-ea"/>
              <a:cs typeface="+mn-cs"/>
            </a:rPr>
            <a:t>学科</a:t>
          </a:r>
          <a:r>
            <a:rPr kumimoji="1" lang="ja-JP" altLang="ja-JP" sz="1100">
              <a:solidFill>
                <a:schemeClr val="tx1"/>
              </a:solidFill>
              <a:effectLst/>
              <a:latin typeface="+mn-lt"/>
              <a:ea typeface="+mn-ea"/>
              <a:cs typeface="+mn-cs"/>
            </a:rPr>
            <a:t>時間と一致していません。</a:t>
          </a:r>
          <a:endParaRPr lang="ja-JP" altLang="ja-JP">
            <a:solidFill>
              <a:schemeClr val="tx1"/>
            </a:solidFill>
            <a:effectLst/>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tx1"/>
              </a:solidFill>
            </a:rPr>
            <a:t>実不一　</a:t>
          </a:r>
          <a:r>
            <a:rPr kumimoji="1" lang="en-US" altLang="ja-JP" sz="1100">
              <a:solidFill>
                <a:schemeClr val="tx1"/>
              </a:solidFill>
            </a:rPr>
            <a:t>…</a:t>
          </a:r>
          <a:r>
            <a:rPr kumimoji="1" lang="ja-JP" altLang="en-US" sz="1100">
              <a:solidFill>
                <a:schemeClr val="tx1"/>
              </a:solidFill>
            </a:rPr>
            <a:t>　</a:t>
          </a:r>
          <a:r>
            <a:rPr kumimoji="1" lang="ja-JP" altLang="ja-JP" sz="1100">
              <a:solidFill>
                <a:schemeClr val="tx1"/>
              </a:solidFill>
              <a:effectLst/>
              <a:latin typeface="+mn-lt"/>
              <a:ea typeface="+mn-ea"/>
              <a:cs typeface="+mn-cs"/>
            </a:rPr>
            <a:t>月別カリキュラム表の</a:t>
          </a:r>
          <a:r>
            <a:rPr kumimoji="1" lang="ja-JP" altLang="en-US" sz="1100">
              <a:solidFill>
                <a:schemeClr val="tx1"/>
              </a:solidFill>
              <a:effectLst/>
              <a:latin typeface="+mn-lt"/>
              <a:ea typeface="+mn-ea"/>
              <a:cs typeface="+mn-cs"/>
            </a:rPr>
            <a:t>実技</a:t>
          </a:r>
          <a:r>
            <a:rPr kumimoji="1" lang="ja-JP" altLang="ja-JP" sz="1100">
              <a:solidFill>
                <a:schemeClr val="tx1"/>
              </a:solidFill>
              <a:effectLst/>
              <a:latin typeface="+mn-lt"/>
              <a:ea typeface="+mn-ea"/>
              <a:cs typeface="+mn-cs"/>
            </a:rPr>
            <a:t>時間が「</a:t>
          </a:r>
          <a:r>
            <a:rPr kumimoji="1" lang="en-US" altLang="ja-JP" sz="1100">
              <a:solidFill>
                <a:schemeClr val="tx1"/>
              </a:solidFill>
              <a:effectLst/>
              <a:latin typeface="+mn-lt"/>
              <a:ea typeface="+mn-ea"/>
              <a:cs typeface="+mn-cs"/>
            </a:rPr>
            <a:t>6</a:t>
          </a:r>
          <a:r>
            <a:rPr kumimoji="1" lang="ja-JP" altLang="ja-JP" sz="1100">
              <a:solidFill>
                <a:schemeClr val="tx1"/>
              </a:solidFill>
              <a:effectLst/>
              <a:latin typeface="+mn-lt"/>
              <a:ea typeface="+mn-ea"/>
              <a:cs typeface="+mn-cs"/>
            </a:rPr>
            <a:t>カリキュラム」シートの</a:t>
          </a:r>
          <a:r>
            <a:rPr kumimoji="1" lang="ja-JP" altLang="en-US" sz="1100">
              <a:solidFill>
                <a:schemeClr val="tx1"/>
              </a:solidFill>
              <a:effectLst/>
              <a:latin typeface="+mn-lt"/>
              <a:ea typeface="+mn-ea"/>
              <a:cs typeface="+mn-cs"/>
            </a:rPr>
            <a:t>実技</a:t>
          </a:r>
          <a:r>
            <a:rPr kumimoji="1" lang="ja-JP" altLang="ja-JP" sz="1100">
              <a:solidFill>
                <a:schemeClr val="tx1"/>
              </a:solidFill>
              <a:effectLst/>
              <a:latin typeface="+mn-lt"/>
              <a:ea typeface="+mn-ea"/>
              <a:cs typeface="+mn-cs"/>
            </a:rPr>
            <a:t>時間と一致していません。</a:t>
          </a:r>
          <a:endParaRPr lang="ja-JP" altLang="ja-JP">
            <a:solidFill>
              <a:schemeClr val="tx1"/>
            </a:solidFill>
            <a:effectLst/>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tx1"/>
              </a:solidFill>
            </a:rPr>
            <a:t>就不一　</a:t>
          </a:r>
          <a:r>
            <a:rPr kumimoji="1" lang="en-US" altLang="ja-JP" sz="1100">
              <a:solidFill>
                <a:schemeClr val="tx1"/>
              </a:solidFill>
            </a:rPr>
            <a:t>…</a:t>
          </a:r>
          <a:r>
            <a:rPr kumimoji="1" lang="ja-JP" altLang="en-US" sz="1100">
              <a:solidFill>
                <a:schemeClr val="tx1"/>
              </a:solidFill>
            </a:rPr>
            <a:t>　</a:t>
          </a:r>
          <a:r>
            <a:rPr kumimoji="1" lang="ja-JP" altLang="ja-JP" sz="1100">
              <a:solidFill>
                <a:schemeClr val="tx1"/>
              </a:solidFill>
              <a:effectLst/>
              <a:latin typeface="+mn-lt"/>
              <a:ea typeface="+mn-ea"/>
              <a:cs typeface="+mn-cs"/>
            </a:rPr>
            <a:t>月別カリキュラム表の</a:t>
          </a:r>
          <a:r>
            <a:rPr kumimoji="1" lang="ja-JP" altLang="en-US" sz="1100">
              <a:solidFill>
                <a:schemeClr val="tx1"/>
              </a:solidFill>
              <a:effectLst/>
              <a:latin typeface="+mn-lt"/>
              <a:ea typeface="+mn-ea"/>
              <a:cs typeface="+mn-cs"/>
            </a:rPr>
            <a:t>就職支援</a:t>
          </a:r>
          <a:r>
            <a:rPr kumimoji="1" lang="ja-JP" altLang="ja-JP" sz="1100">
              <a:solidFill>
                <a:schemeClr val="tx1"/>
              </a:solidFill>
              <a:effectLst/>
              <a:latin typeface="+mn-lt"/>
              <a:ea typeface="+mn-ea"/>
              <a:cs typeface="+mn-cs"/>
            </a:rPr>
            <a:t>時間が「</a:t>
          </a:r>
          <a:r>
            <a:rPr kumimoji="1" lang="en-US" altLang="ja-JP" sz="1100">
              <a:solidFill>
                <a:schemeClr val="tx1"/>
              </a:solidFill>
              <a:effectLst/>
              <a:latin typeface="+mn-lt"/>
              <a:ea typeface="+mn-ea"/>
              <a:cs typeface="+mn-cs"/>
            </a:rPr>
            <a:t>6</a:t>
          </a:r>
          <a:r>
            <a:rPr kumimoji="1" lang="ja-JP" altLang="ja-JP" sz="1100">
              <a:solidFill>
                <a:schemeClr val="tx1"/>
              </a:solidFill>
              <a:effectLst/>
              <a:latin typeface="+mn-lt"/>
              <a:ea typeface="+mn-ea"/>
              <a:cs typeface="+mn-cs"/>
            </a:rPr>
            <a:t>カリキュラム」シートの</a:t>
          </a:r>
          <a:r>
            <a:rPr kumimoji="1" lang="ja-JP" altLang="en-US" sz="1100">
              <a:solidFill>
                <a:schemeClr val="tx1"/>
              </a:solidFill>
              <a:effectLst/>
              <a:latin typeface="+mn-lt"/>
              <a:ea typeface="+mn-ea"/>
              <a:cs typeface="+mn-cs"/>
            </a:rPr>
            <a:t>就職支援</a:t>
          </a:r>
          <a:r>
            <a:rPr kumimoji="1" lang="ja-JP" altLang="ja-JP" sz="1100">
              <a:solidFill>
                <a:schemeClr val="tx1"/>
              </a:solidFill>
              <a:effectLst/>
              <a:latin typeface="+mn-lt"/>
              <a:ea typeface="+mn-ea"/>
              <a:cs typeface="+mn-cs"/>
            </a:rPr>
            <a:t>時間と一致していません。</a:t>
          </a:r>
          <a:endParaRPr kumimoji="1" lang="en-US" altLang="ja-JP" sz="110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a:solidFill>
              <a:schemeClr val="tx1"/>
            </a:solidFill>
            <a:effectLst/>
            <a:latin typeface="+mn-lt"/>
            <a:ea typeface="+mn-ea"/>
            <a:cs typeface="+mn-cs"/>
          </a:endParaRPr>
        </a:p>
        <a:p>
          <a:r>
            <a:rPr kumimoji="1" lang="ja-JP" altLang="en-US" sz="1100">
              <a:solidFill>
                <a:schemeClr val="tx1"/>
              </a:solidFill>
              <a:effectLst/>
              <a:latin typeface="+mn-lt"/>
              <a:ea typeface="+mn-ea"/>
              <a:cs typeface="+mn-cs"/>
            </a:rPr>
            <a:t>実訓不</a:t>
          </a:r>
          <a:r>
            <a:rPr kumimoji="1" lang="ja-JP" altLang="ja-JP" sz="1100">
              <a:solidFill>
                <a:schemeClr val="tx1"/>
              </a:solidFill>
              <a:effectLst/>
              <a:latin typeface="+mn-lt"/>
              <a:ea typeface="+mn-ea"/>
              <a:cs typeface="+mn-cs"/>
            </a:rPr>
            <a:t>　</a:t>
          </a:r>
          <a:r>
            <a:rPr kumimoji="1" lang="en-US" altLang="ja-JP" sz="1100">
              <a:solidFill>
                <a:schemeClr val="tx1"/>
              </a:solidFill>
              <a:effectLst/>
              <a:latin typeface="+mn-lt"/>
              <a:ea typeface="+mn-ea"/>
              <a:cs typeface="+mn-cs"/>
            </a:rPr>
            <a:t>…</a:t>
          </a:r>
          <a:r>
            <a:rPr kumimoji="1" lang="ja-JP" altLang="ja-JP" sz="1100">
              <a:solidFill>
                <a:schemeClr val="tx1"/>
              </a:solidFill>
              <a:effectLst/>
              <a:latin typeface="+mn-lt"/>
              <a:ea typeface="+mn-ea"/>
              <a:cs typeface="+mn-cs"/>
            </a:rPr>
            <a:t>　</a:t>
          </a:r>
          <a:r>
            <a:rPr kumimoji="1" lang="ja-JP" altLang="en-US" sz="1100">
              <a:solidFill>
                <a:schemeClr val="tx1"/>
              </a:solidFill>
              <a:effectLst/>
              <a:latin typeface="+mn-lt"/>
              <a:ea typeface="+mn-ea"/>
              <a:cs typeface="+mn-cs"/>
            </a:rPr>
            <a:t>実訓練時間（学科＋実技）が訓練コースの要件より不足しています</a:t>
          </a:r>
          <a:r>
            <a:rPr kumimoji="1" lang="ja-JP" altLang="ja-JP" sz="1100">
              <a:solidFill>
                <a:schemeClr val="tx1"/>
              </a:solidFill>
              <a:effectLst/>
              <a:latin typeface="+mn-lt"/>
              <a:ea typeface="+mn-ea"/>
              <a:cs typeface="+mn-cs"/>
            </a:rPr>
            <a:t>。</a:t>
          </a:r>
          <a:endParaRPr lang="ja-JP" altLang="ja-JP">
            <a:solidFill>
              <a:schemeClr val="tx1"/>
            </a:solidFill>
            <a:effectLst/>
          </a:endParaRPr>
        </a:p>
        <a:p>
          <a:pPr eaLnBrk="1" fontAlgn="auto" latinLnBrk="0" hangingPunct="1"/>
          <a:r>
            <a:rPr kumimoji="1" lang="ja-JP" altLang="en-US" sz="1100">
              <a:solidFill>
                <a:schemeClr val="tx1"/>
              </a:solidFill>
              <a:effectLst/>
              <a:latin typeface="+mn-lt"/>
              <a:ea typeface="+mn-ea"/>
              <a:cs typeface="+mn-cs"/>
            </a:rPr>
            <a:t>実訓超</a:t>
          </a:r>
          <a:r>
            <a:rPr kumimoji="1" lang="ja-JP" altLang="ja-JP" sz="1100">
              <a:solidFill>
                <a:schemeClr val="tx1"/>
              </a:solidFill>
              <a:effectLst/>
              <a:latin typeface="+mn-lt"/>
              <a:ea typeface="+mn-ea"/>
              <a:cs typeface="+mn-cs"/>
            </a:rPr>
            <a:t>　</a:t>
          </a:r>
          <a:r>
            <a:rPr kumimoji="1" lang="en-US" altLang="ja-JP" sz="1100">
              <a:solidFill>
                <a:schemeClr val="tx1"/>
              </a:solidFill>
              <a:effectLst/>
              <a:latin typeface="+mn-lt"/>
              <a:ea typeface="+mn-ea"/>
              <a:cs typeface="+mn-cs"/>
            </a:rPr>
            <a:t>…</a:t>
          </a:r>
          <a:r>
            <a:rPr kumimoji="1" lang="ja-JP" altLang="ja-JP" sz="1100">
              <a:solidFill>
                <a:schemeClr val="tx1"/>
              </a:solidFill>
              <a:effectLst/>
              <a:latin typeface="+mn-lt"/>
              <a:ea typeface="+mn-ea"/>
              <a:cs typeface="+mn-cs"/>
            </a:rPr>
            <a:t>　実訓練時間（学科＋実技）が訓練コースの要件より</a:t>
          </a:r>
          <a:r>
            <a:rPr kumimoji="1" lang="ja-JP" altLang="en-US" sz="1100">
              <a:solidFill>
                <a:schemeClr val="tx1"/>
              </a:solidFill>
              <a:effectLst/>
              <a:latin typeface="+mn-lt"/>
              <a:ea typeface="+mn-ea"/>
              <a:cs typeface="+mn-cs"/>
            </a:rPr>
            <a:t>超過</a:t>
          </a:r>
          <a:r>
            <a:rPr kumimoji="1" lang="ja-JP" altLang="ja-JP" sz="1100">
              <a:solidFill>
                <a:schemeClr val="tx1"/>
              </a:solidFill>
              <a:effectLst/>
              <a:latin typeface="+mn-lt"/>
              <a:ea typeface="+mn-ea"/>
              <a:cs typeface="+mn-cs"/>
            </a:rPr>
            <a:t>しています。</a:t>
          </a:r>
          <a:endParaRPr lang="ja-JP" altLang="ja-JP">
            <a:solidFill>
              <a:schemeClr val="tx1"/>
            </a:solidFill>
            <a:effectLst/>
          </a:endParaRPr>
        </a:p>
        <a:p>
          <a:pPr eaLnBrk="1" fontAlgn="auto" latinLnBrk="0" hangingPunct="1"/>
          <a:r>
            <a:rPr kumimoji="1" lang="ja-JP" altLang="en-US" sz="1100">
              <a:solidFill>
                <a:schemeClr val="tx1"/>
              </a:solidFill>
              <a:effectLst/>
              <a:latin typeface="+mn-lt"/>
              <a:ea typeface="+mn-ea"/>
              <a:cs typeface="+mn-cs"/>
            </a:rPr>
            <a:t>就支不</a:t>
          </a:r>
          <a:r>
            <a:rPr kumimoji="1" lang="ja-JP" altLang="ja-JP" sz="1100">
              <a:solidFill>
                <a:schemeClr val="tx1"/>
              </a:solidFill>
              <a:effectLst/>
              <a:latin typeface="+mn-lt"/>
              <a:ea typeface="+mn-ea"/>
              <a:cs typeface="+mn-cs"/>
            </a:rPr>
            <a:t>　</a:t>
          </a:r>
          <a:r>
            <a:rPr kumimoji="1" lang="en-US" altLang="ja-JP" sz="1100">
              <a:solidFill>
                <a:schemeClr val="tx1"/>
              </a:solidFill>
              <a:effectLst/>
              <a:latin typeface="+mn-lt"/>
              <a:ea typeface="+mn-ea"/>
              <a:cs typeface="+mn-cs"/>
            </a:rPr>
            <a:t>…</a:t>
          </a:r>
          <a:r>
            <a:rPr kumimoji="1" lang="ja-JP" altLang="ja-JP" sz="1100">
              <a:solidFill>
                <a:schemeClr val="tx1"/>
              </a:solidFill>
              <a:effectLst/>
              <a:latin typeface="+mn-lt"/>
              <a:ea typeface="+mn-ea"/>
              <a:cs typeface="+mn-cs"/>
            </a:rPr>
            <a:t>　</a:t>
          </a:r>
          <a:r>
            <a:rPr kumimoji="1" lang="ja-JP" altLang="en-US" sz="1100">
              <a:solidFill>
                <a:schemeClr val="tx1"/>
              </a:solidFill>
              <a:effectLst/>
              <a:latin typeface="+mn-lt"/>
              <a:ea typeface="+mn-ea"/>
              <a:cs typeface="+mn-cs"/>
            </a:rPr>
            <a:t>就職支援時間</a:t>
          </a:r>
          <a:r>
            <a:rPr kumimoji="1" lang="ja-JP" altLang="ja-JP" sz="1100">
              <a:solidFill>
                <a:schemeClr val="tx1"/>
              </a:solidFill>
              <a:effectLst/>
              <a:latin typeface="+mn-lt"/>
              <a:ea typeface="+mn-ea"/>
              <a:cs typeface="+mn-cs"/>
            </a:rPr>
            <a:t>が訓練コースの要件より不足しています。</a:t>
          </a:r>
          <a:endParaRPr kumimoji="1" lang="en-US" altLang="ja-JP" sz="1100">
            <a:solidFill>
              <a:schemeClr val="tx1"/>
            </a:solidFill>
            <a:effectLst/>
            <a:latin typeface="+mn-lt"/>
            <a:ea typeface="+mn-ea"/>
            <a:cs typeface="+mn-cs"/>
          </a:endParaRPr>
        </a:p>
        <a:p>
          <a:pPr eaLnBrk="1" fontAlgn="auto" latinLnBrk="0" hangingPunct="1"/>
          <a:r>
            <a:rPr kumimoji="1" lang="ja-JP" altLang="en-US" sz="1100">
              <a:solidFill>
                <a:schemeClr val="tx1"/>
              </a:solidFill>
              <a:effectLst/>
              <a:latin typeface="+mn-lt"/>
              <a:ea typeface="+mn-ea"/>
              <a:cs typeface="+mn-cs"/>
            </a:rPr>
            <a:t>就支超</a:t>
          </a:r>
          <a:r>
            <a:rPr kumimoji="1" lang="ja-JP" altLang="ja-JP" sz="1100">
              <a:solidFill>
                <a:schemeClr val="tx1"/>
              </a:solidFill>
              <a:effectLst/>
              <a:latin typeface="+mn-lt"/>
              <a:ea typeface="+mn-ea"/>
              <a:cs typeface="+mn-cs"/>
            </a:rPr>
            <a:t>　</a:t>
          </a:r>
          <a:r>
            <a:rPr kumimoji="1" lang="en-US" altLang="ja-JP" sz="1100">
              <a:solidFill>
                <a:schemeClr val="tx1"/>
              </a:solidFill>
              <a:effectLst/>
              <a:latin typeface="+mn-lt"/>
              <a:ea typeface="+mn-ea"/>
              <a:cs typeface="+mn-cs"/>
            </a:rPr>
            <a:t>…</a:t>
          </a:r>
          <a:r>
            <a:rPr kumimoji="1" lang="ja-JP" altLang="ja-JP" sz="1100">
              <a:solidFill>
                <a:schemeClr val="tx1"/>
              </a:solidFill>
              <a:effectLst/>
              <a:latin typeface="+mn-lt"/>
              <a:ea typeface="+mn-ea"/>
              <a:cs typeface="+mn-cs"/>
            </a:rPr>
            <a:t>　</a:t>
          </a:r>
          <a:r>
            <a:rPr kumimoji="1" lang="ja-JP" altLang="en-US" sz="1100">
              <a:solidFill>
                <a:schemeClr val="tx1"/>
              </a:solidFill>
              <a:effectLst/>
              <a:latin typeface="+mn-lt"/>
              <a:ea typeface="+mn-ea"/>
              <a:cs typeface="+mn-cs"/>
            </a:rPr>
            <a:t>就職支援時間</a:t>
          </a:r>
          <a:r>
            <a:rPr kumimoji="1" lang="ja-JP" altLang="ja-JP" sz="1100">
              <a:solidFill>
                <a:schemeClr val="tx1"/>
              </a:solidFill>
              <a:effectLst/>
              <a:latin typeface="+mn-lt"/>
              <a:ea typeface="+mn-ea"/>
              <a:cs typeface="+mn-cs"/>
            </a:rPr>
            <a:t>が訓練コースの要件より</a:t>
          </a:r>
          <a:r>
            <a:rPr kumimoji="1" lang="ja-JP" altLang="en-US" sz="1100">
              <a:solidFill>
                <a:schemeClr val="tx1"/>
              </a:solidFill>
              <a:effectLst/>
              <a:latin typeface="+mn-lt"/>
              <a:ea typeface="+mn-ea"/>
              <a:cs typeface="+mn-cs"/>
            </a:rPr>
            <a:t>超過</a:t>
          </a:r>
          <a:r>
            <a:rPr kumimoji="1" lang="ja-JP" altLang="ja-JP" sz="1100">
              <a:solidFill>
                <a:schemeClr val="tx1"/>
              </a:solidFill>
              <a:effectLst/>
              <a:latin typeface="+mn-lt"/>
              <a:ea typeface="+mn-ea"/>
              <a:cs typeface="+mn-cs"/>
            </a:rPr>
            <a:t>しています。</a:t>
          </a:r>
          <a:endParaRPr kumimoji="1" lang="en-US" altLang="ja-JP" sz="1100">
            <a:solidFill>
              <a:schemeClr val="tx1"/>
            </a:solidFill>
            <a:effectLst/>
            <a:latin typeface="+mn-lt"/>
            <a:ea typeface="+mn-ea"/>
            <a:cs typeface="+mn-cs"/>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39</xdr:col>
      <xdr:colOff>0</xdr:colOff>
      <xdr:row>16</xdr:row>
      <xdr:rowOff>62753</xdr:rowOff>
    </xdr:from>
    <xdr:to>
      <xdr:col>49</xdr:col>
      <xdr:colOff>215153</xdr:colOff>
      <xdr:row>39</xdr:row>
      <xdr:rowOff>304800</xdr:rowOff>
    </xdr:to>
    <xdr:sp macro="" textlink="">
      <xdr:nvSpPr>
        <xdr:cNvPr id="2" name="テキスト ボックス 1">
          <a:extLst>
            <a:ext uri="{FF2B5EF4-FFF2-40B4-BE49-F238E27FC236}">
              <a16:creationId xmlns:a16="http://schemas.microsoft.com/office/drawing/2014/main" id="{00000000-0008-0000-1600-000002000000}"/>
            </a:ext>
          </a:extLst>
        </xdr:cNvPr>
        <xdr:cNvSpPr txBox="1"/>
      </xdr:nvSpPr>
      <xdr:spPr>
        <a:xfrm>
          <a:off x="21031200" y="3386978"/>
          <a:ext cx="7625603" cy="8128747"/>
        </a:xfrm>
        <a:prstGeom prst="rect">
          <a:avLst/>
        </a:prstGeom>
        <a:solidFill>
          <a:schemeClr val="lt1"/>
        </a:solidFill>
        <a:ln w="9525" cmpd="sng">
          <a:solidFill>
            <a:schemeClr val="tx1"/>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endParaRPr kumimoji="1" lang="en-US" altLang="ja-JP" sz="1100"/>
        </a:p>
        <a:p>
          <a:pPr marL="0" marR="0" indent="0" defTabSz="914400" eaLnBrk="1" fontAlgn="auto" latinLnBrk="0" hangingPunct="1">
            <a:lnSpc>
              <a:spcPct val="100000"/>
            </a:lnSpc>
            <a:spcBef>
              <a:spcPts val="0"/>
            </a:spcBef>
            <a:spcAft>
              <a:spcPts val="0"/>
            </a:spcAft>
            <a:buClrTx/>
            <a:buSzTx/>
            <a:buFontTx/>
            <a:buNone/>
            <a:tabLst/>
            <a:defRPr/>
          </a:pPr>
          <a:r>
            <a:rPr kumimoji="1" lang="en-US" altLang="ja-JP" sz="1100"/>
            <a:t>【</a:t>
          </a:r>
          <a:r>
            <a:rPr kumimoji="1" lang="ja-JP" altLang="en-US" sz="1100"/>
            <a:t>月別カリキュラム記載事項の注意点</a:t>
          </a:r>
          <a:r>
            <a:rPr kumimoji="1" lang="en-US" altLang="ja-JP" sz="1100"/>
            <a:t>】</a:t>
          </a:r>
        </a:p>
        <a:p>
          <a:pPr marL="0" marR="0" indent="0" defTabSz="914400" eaLnBrk="1" fontAlgn="auto" latinLnBrk="0" hangingPunct="1">
            <a:lnSpc>
              <a:spcPct val="100000"/>
            </a:lnSpc>
            <a:spcBef>
              <a:spcPts val="0"/>
            </a:spcBef>
            <a:spcAft>
              <a:spcPts val="0"/>
            </a:spcAft>
            <a:buClrTx/>
            <a:buSzTx/>
            <a:buFontTx/>
            <a:buNone/>
            <a:tabLst/>
            <a:defRPr/>
          </a:pPr>
          <a:endParaRPr kumimoji="1" lang="en-US" altLang="ja-JP" sz="1100"/>
        </a:p>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100"/>
            <a:t>◇  「科目名」は、以下のワークシートに記載されている</a:t>
          </a:r>
          <a:r>
            <a:rPr kumimoji="1" lang="ja-JP" altLang="ja-JP" sz="1100">
              <a:solidFill>
                <a:schemeClr val="dk1"/>
              </a:solidFill>
              <a:effectLst/>
              <a:latin typeface="+mn-lt"/>
              <a:ea typeface="+mn-ea"/>
              <a:cs typeface="+mn-cs"/>
            </a:rPr>
            <a:t>「科目名」を記載願います。</a:t>
          </a:r>
          <a:endParaRPr lang="ja-JP" altLang="ja-JP">
            <a:effectLst/>
          </a:endParaRPr>
        </a:p>
        <a:p>
          <a:r>
            <a:rPr kumimoji="1" lang="ja-JP" altLang="en-US" sz="1100"/>
            <a:t>　　「６　カリキュラム」</a:t>
          </a:r>
          <a:endParaRPr kumimoji="1" lang="en-US" altLang="ja-JP" sz="1100"/>
        </a:p>
        <a:p>
          <a:endParaRPr kumimoji="1" lang="en-US" altLang="ja-JP" sz="1100"/>
        </a:p>
        <a:p>
          <a:r>
            <a:rPr kumimoji="1" lang="ja-JP" altLang="en-US" sz="1100"/>
            <a:t>◇ 科目名の先頭に、「学科」の場合は（学）、「実技」の場合は（実）、「就職支援」の場合は（就）を記載願います。</a:t>
          </a:r>
          <a:endParaRPr kumimoji="1" lang="en-US" altLang="ja-JP" sz="1100"/>
        </a:p>
        <a:p>
          <a:endParaRPr kumimoji="1" lang="en-US" altLang="ja-JP" sz="1100"/>
        </a:p>
        <a:p>
          <a:r>
            <a:rPr kumimoji="1" lang="ja-JP" altLang="en-US" sz="1100"/>
            <a:t>◇ 科目名の末尾に、通し番号を記載願います。</a:t>
          </a:r>
          <a:endParaRPr kumimoji="1" lang="en-US" altLang="ja-JP" sz="1100"/>
        </a:p>
        <a:p>
          <a:r>
            <a:rPr kumimoji="1" lang="ja-JP" altLang="en-US" sz="1100"/>
            <a:t>　　「科目名」＋番号　　→　　（例） </a:t>
          </a:r>
          <a:r>
            <a:rPr kumimoji="1" lang="ja-JP" altLang="en-US" sz="1100" b="0">
              <a:solidFill>
                <a:sysClr val="windowText" lastClr="000000"/>
              </a:solidFill>
            </a:rPr>
            <a:t>（実）Ｅｘｃｅｌ実習①</a:t>
          </a:r>
          <a:r>
            <a:rPr kumimoji="1" lang="ja-JP" altLang="en-US" sz="1100"/>
            <a:t>、（実）Ｅｘｃｅｌ実習②</a:t>
          </a:r>
          <a:endParaRPr kumimoji="1" lang="en-US" altLang="ja-JP" sz="1100"/>
        </a:p>
        <a:p>
          <a:endParaRPr kumimoji="1" lang="en-US" altLang="ja-JP" sz="1100"/>
        </a:p>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100"/>
            <a:t>◇</a:t>
          </a:r>
          <a:r>
            <a:rPr kumimoji="1" lang="ja-JP" altLang="en-US" sz="1100" baseline="0"/>
            <a:t> 各科目の合計が、</a:t>
          </a:r>
          <a:r>
            <a:rPr kumimoji="1" lang="ja-JP" altLang="ja-JP" sz="1100">
              <a:solidFill>
                <a:schemeClr val="dk1"/>
              </a:solidFill>
              <a:effectLst/>
              <a:latin typeface="+mn-lt"/>
              <a:ea typeface="+mn-ea"/>
              <a:cs typeface="+mn-cs"/>
            </a:rPr>
            <a:t>「６　カリキュラム」</a:t>
          </a:r>
          <a:r>
            <a:rPr kumimoji="1" lang="ja-JP" altLang="en-US" sz="1100">
              <a:solidFill>
                <a:schemeClr val="dk1"/>
              </a:solidFill>
              <a:effectLst/>
              <a:latin typeface="+mn-lt"/>
              <a:ea typeface="+mn-ea"/>
              <a:cs typeface="+mn-cs"/>
            </a:rPr>
            <a:t>に</a:t>
          </a:r>
          <a:endParaRPr kumimoji="1" lang="en-US" altLang="ja-JP" sz="110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　　記載されている科目の合計時間数と合致していることを必ず確認願います。</a:t>
          </a:r>
          <a:endParaRPr kumimoji="1" lang="en-US" altLang="ja-JP" sz="1100">
            <a:solidFill>
              <a:schemeClr val="dk1"/>
            </a:solidFill>
            <a:effectLst/>
            <a:latin typeface="+mn-lt"/>
            <a:ea typeface="+mn-ea"/>
            <a:cs typeface="+mn-cs"/>
          </a:endParaRPr>
        </a:p>
        <a:p>
          <a:endParaRPr kumimoji="1" lang="en-US" altLang="ja-JP" sz="1100"/>
        </a:p>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100"/>
            <a:t>◇　１日のうち、複数科目を実施する場合は、科目ごとに</a:t>
          </a:r>
          <a:endParaRPr kumimoji="1" lang="en-US" altLang="ja-JP" sz="1100"/>
        </a:p>
        <a:p>
          <a:r>
            <a:rPr kumimoji="1" lang="ja-JP" altLang="en-US" sz="1100"/>
            <a:t>　　「科目名」（時間数） </a:t>
          </a:r>
          <a:r>
            <a:rPr kumimoji="1" lang="en-US" altLang="ja-JP" sz="1100"/>
            <a:t>/  </a:t>
          </a:r>
          <a:r>
            <a:rPr kumimoji="1" lang="ja-JP" altLang="ja-JP" sz="1100">
              <a:solidFill>
                <a:schemeClr val="dk1"/>
              </a:solidFill>
              <a:effectLst/>
              <a:latin typeface="+mn-lt"/>
              <a:ea typeface="+mn-ea"/>
              <a:cs typeface="+mn-cs"/>
            </a:rPr>
            <a:t>「科目名」（時間数</a:t>
          </a:r>
          <a:r>
            <a:rPr kumimoji="1" lang="ja-JP" altLang="en-US" sz="1100">
              <a:solidFill>
                <a:schemeClr val="dk1"/>
              </a:solidFill>
              <a:effectLst/>
              <a:latin typeface="+mn-lt"/>
              <a:ea typeface="+mn-ea"/>
              <a:cs typeface="+mn-cs"/>
            </a:rPr>
            <a:t>・・・・として、</a:t>
          </a:r>
          <a:r>
            <a:rPr kumimoji="1" lang="ja-JP" altLang="en-US" sz="1100"/>
            <a:t>記載してください。</a:t>
          </a:r>
          <a:endParaRPr kumimoji="1" lang="en-US" altLang="ja-JP" sz="1100"/>
        </a:p>
        <a:p>
          <a:r>
            <a:rPr kumimoji="1" lang="ja-JP" altLang="en-US" sz="1100"/>
            <a:t>　　（例）　（実）Ｅｘｃｅｌ実習④</a:t>
          </a:r>
          <a:r>
            <a:rPr kumimoji="1" lang="en-US" altLang="ja-JP" sz="1100"/>
            <a:t>(4h</a:t>
          </a:r>
          <a:r>
            <a:rPr kumimoji="1" lang="ja-JP" altLang="en-US" sz="1100"/>
            <a:t>）</a:t>
          </a:r>
          <a:r>
            <a:rPr kumimoji="1" lang="en-US" altLang="ja-JP" sz="1100"/>
            <a:t>/</a:t>
          </a:r>
          <a:r>
            <a:rPr kumimoji="1" lang="ja-JP" altLang="en-US" sz="1100"/>
            <a:t>　（学）総復習（</a:t>
          </a:r>
          <a:r>
            <a:rPr kumimoji="1" lang="en-US" altLang="ja-JP" sz="1100"/>
            <a:t>2h</a:t>
          </a:r>
          <a:r>
            <a:rPr kumimoji="1" lang="ja-JP" altLang="en-US" sz="1100"/>
            <a:t>）</a:t>
          </a:r>
          <a:endParaRPr kumimoji="1" lang="en-US" altLang="ja-JP" sz="1100"/>
        </a:p>
        <a:p>
          <a:endParaRPr lang="ja-JP" altLang="ja-JP">
            <a:effectLst/>
          </a:endParaRPr>
        </a:p>
        <a:p>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オンライン訓練を実施する場合</a:t>
          </a:r>
          <a:r>
            <a:rPr kumimoji="1" lang="en-US" altLang="ja-JP" sz="1100">
              <a:solidFill>
                <a:schemeClr val="dk1"/>
              </a:solidFill>
              <a:effectLst/>
              <a:latin typeface="+mn-lt"/>
              <a:ea typeface="+mn-ea"/>
              <a:cs typeface="+mn-cs"/>
            </a:rPr>
            <a:t>】</a:t>
          </a:r>
          <a:endParaRPr lang="ja-JP" altLang="ja-JP">
            <a:effectLst/>
          </a:endParaRPr>
        </a:p>
        <a:p>
          <a:r>
            <a:rPr kumimoji="1" lang="ja-JP" altLang="ja-JP" sz="1100">
              <a:solidFill>
                <a:schemeClr val="dk1"/>
              </a:solidFill>
              <a:effectLst/>
              <a:latin typeface="+mn-lt"/>
              <a:ea typeface="+mn-ea"/>
              <a:cs typeface="+mn-cs"/>
            </a:rPr>
            <a:t>◇ オンライン訓練で実施する科目は、</a:t>
          </a:r>
          <a:r>
            <a:rPr kumimoji="1" lang="ja-JP" altLang="ja-JP" sz="1100" b="1">
              <a:solidFill>
                <a:schemeClr val="dk1"/>
              </a:solidFill>
              <a:effectLst/>
              <a:latin typeface="+mn-lt"/>
              <a:ea typeface="+mn-ea"/>
              <a:cs typeface="+mn-cs"/>
            </a:rPr>
            <a:t>先頭に★を記載願います。</a:t>
          </a:r>
          <a:endParaRPr lang="ja-JP" altLang="ja-JP" b="1">
            <a:effectLst/>
          </a:endParaRPr>
        </a:p>
        <a:p>
          <a:r>
            <a:rPr kumimoji="1" lang="ja-JP" altLang="ja-JP" sz="1100">
              <a:solidFill>
                <a:schemeClr val="dk1"/>
              </a:solidFill>
              <a:effectLst/>
              <a:latin typeface="+mn-lt"/>
              <a:ea typeface="+mn-ea"/>
              <a:cs typeface="+mn-cs"/>
            </a:rPr>
            <a:t>　 この場合も★のうしろに（学）や（実）を付して科目名を記載してください。</a:t>
          </a:r>
          <a:endParaRPr kumimoji="1"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　　（例）★</a:t>
          </a:r>
          <a:r>
            <a:rPr kumimoji="1" lang="ja-JP" altLang="ja-JP" sz="1100">
              <a:solidFill>
                <a:schemeClr val="dk1"/>
              </a:solidFill>
              <a:effectLst/>
              <a:latin typeface="+mn-lt"/>
              <a:ea typeface="+mn-ea"/>
              <a:cs typeface="+mn-cs"/>
            </a:rPr>
            <a:t>（実）Ｅｘｃｅｌ実習②</a:t>
          </a:r>
          <a:r>
            <a:rPr kumimoji="1" lang="ja-JP" altLang="en-US"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（実）Ｅｘｃｅｌ実習④</a:t>
          </a:r>
          <a:r>
            <a:rPr kumimoji="1" lang="en-US" altLang="ja-JP" sz="1100">
              <a:solidFill>
                <a:schemeClr val="dk1"/>
              </a:solidFill>
              <a:effectLst/>
              <a:latin typeface="+mn-lt"/>
              <a:ea typeface="+mn-ea"/>
              <a:cs typeface="+mn-cs"/>
            </a:rPr>
            <a:t>(4h</a:t>
          </a:r>
          <a:r>
            <a:rPr kumimoji="1" lang="ja-JP" altLang="ja-JP" sz="1100">
              <a:solidFill>
                <a:schemeClr val="dk1"/>
              </a:solidFill>
              <a:effectLst/>
              <a:latin typeface="+mn-lt"/>
              <a:ea typeface="+mn-ea"/>
              <a:cs typeface="+mn-cs"/>
            </a:rPr>
            <a:t>）</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　（学）総復習（</a:t>
          </a:r>
          <a:r>
            <a:rPr kumimoji="1" lang="en-US" altLang="ja-JP" sz="1100">
              <a:solidFill>
                <a:schemeClr val="dk1"/>
              </a:solidFill>
              <a:effectLst/>
              <a:latin typeface="+mn-lt"/>
              <a:ea typeface="+mn-ea"/>
              <a:cs typeface="+mn-cs"/>
            </a:rPr>
            <a:t>2h</a:t>
          </a:r>
          <a:r>
            <a:rPr kumimoji="1" lang="ja-JP" altLang="ja-JP" sz="1100">
              <a:solidFill>
                <a:schemeClr val="dk1"/>
              </a:solidFill>
              <a:effectLst/>
              <a:latin typeface="+mn-lt"/>
              <a:ea typeface="+mn-ea"/>
              <a:cs typeface="+mn-cs"/>
            </a:rPr>
            <a:t>）</a:t>
          </a:r>
          <a:endParaRPr lang="ja-JP" altLang="ja-JP">
            <a:effectLst/>
          </a:endParaRPr>
        </a:p>
        <a:p>
          <a:endParaRPr kumimoji="1" lang="en-US" altLang="ja-JP" sz="1100"/>
        </a:p>
        <a:p>
          <a:endParaRPr kumimoji="1" lang="en-US" altLang="ja-JP" sz="1100"/>
        </a:p>
        <a:p>
          <a:r>
            <a:rPr kumimoji="1" lang="en-US" altLang="ja-JP" sz="1100"/>
            <a:t>【</a:t>
          </a:r>
          <a:r>
            <a:rPr kumimoji="1" lang="ja-JP" altLang="en-US" sz="1100"/>
            <a:t>エラーチェックの内容について</a:t>
          </a:r>
          <a:r>
            <a:rPr kumimoji="1" lang="en-US" altLang="ja-JP" sz="1100"/>
            <a:t>】</a:t>
          </a:r>
          <a:r>
            <a:rPr kumimoji="1" lang="ja-JP" altLang="en-US" sz="1100"/>
            <a:t>　</a:t>
          </a:r>
          <a:r>
            <a:rPr kumimoji="1" lang="ja-JP" altLang="en-US" sz="1400" b="1">
              <a:solidFill>
                <a:srgbClr val="FF0000"/>
              </a:solidFill>
            </a:rPr>
            <a:t>エラーチェック欄は全て空欄の状態にして提出してください。</a:t>
          </a:r>
          <a:endParaRPr kumimoji="1" lang="en-US" altLang="ja-JP" sz="1100" b="1">
            <a:solidFill>
              <a:srgbClr val="FF0000"/>
            </a:solidFill>
          </a:endParaRPr>
        </a:p>
        <a:p>
          <a:r>
            <a:rPr kumimoji="1" lang="ja-JP" altLang="en-US" sz="1100"/>
            <a:t>月〇不　</a:t>
          </a:r>
          <a:r>
            <a:rPr kumimoji="1" lang="en-US" altLang="ja-JP" sz="1100"/>
            <a:t>…</a:t>
          </a:r>
          <a:r>
            <a:rPr kumimoji="1" lang="ja-JP" altLang="en-US" sz="1100"/>
            <a:t>　〇か月目の訓練時間又は訓練日数が訓練コースの要件より不足しています。</a:t>
          </a:r>
          <a:endParaRPr kumimoji="1" lang="en-US" altLang="ja-JP" sz="1100"/>
        </a:p>
        <a:p>
          <a:endParaRPr kumimoji="1" lang="en-US" altLang="ja-JP" sz="1100"/>
        </a:p>
        <a:p>
          <a:r>
            <a:rPr kumimoji="1" lang="ja-JP" altLang="en-US" sz="1100"/>
            <a:t>月〇超　</a:t>
          </a:r>
          <a:r>
            <a:rPr kumimoji="1" lang="en-US" altLang="ja-JP" sz="1100"/>
            <a:t>…</a:t>
          </a:r>
          <a:r>
            <a:rPr kumimoji="1" lang="ja-JP" altLang="en-US" sz="1100"/>
            <a:t>　〇か月目の</a:t>
          </a:r>
          <a:r>
            <a:rPr kumimoji="1" lang="ja-JP" altLang="en-US" sz="1100">
              <a:solidFill>
                <a:schemeClr val="tx1"/>
              </a:solidFill>
            </a:rPr>
            <a:t>訓練時間が</a:t>
          </a:r>
          <a:r>
            <a:rPr kumimoji="1" lang="ja-JP" altLang="ja-JP" sz="1100">
              <a:solidFill>
                <a:schemeClr val="tx1"/>
              </a:solidFill>
              <a:effectLst/>
              <a:latin typeface="+mn-lt"/>
              <a:ea typeface="+mn-ea"/>
              <a:cs typeface="+mn-cs"/>
            </a:rPr>
            <a:t>訓練コースの</a:t>
          </a:r>
          <a:r>
            <a:rPr kumimoji="1" lang="ja-JP" altLang="en-US" sz="1100">
              <a:solidFill>
                <a:schemeClr val="tx1"/>
              </a:solidFill>
              <a:effectLst/>
              <a:latin typeface="+mn-lt"/>
              <a:ea typeface="+mn-ea"/>
              <a:cs typeface="+mn-cs"/>
            </a:rPr>
            <a:t>要件</a:t>
          </a:r>
          <a:r>
            <a:rPr kumimoji="1" lang="ja-JP" altLang="ja-JP" sz="1100">
              <a:solidFill>
                <a:schemeClr val="tx1"/>
              </a:solidFill>
              <a:effectLst/>
              <a:latin typeface="+mn-lt"/>
              <a:ea typeface="+mn-ea"/>
              <a:cs typeface="+mn-cs"/>
            </a:rPr>
            <a:t>より</a:t>
          </a:r>
          <a:r>
            <a:rPr kumimoji="1" lang="ja-JP" altLang="en-US" sz="1100">
              <a:solidFill>
                <a:schemeClr val="tx1"/>
              </a:solidFill>
              <a:effectLst/>
              <a:latin typeface="+mn-lt"/>
              <a:ea typeface="+mn-ea"/>
              <a:cs typeface="+mn-cs"/>
            </a:rPr>
            <a:t>超過</a:t>
          </a:r>
          <a:r>
            <a:rPr kumimoji="1" lang="ja-JP" altLang="ja-JP" sz="1100">
              <a:solidFill>
                <a:schemeClr val="tx1"/>
              </a:solidFill>
              <a:effectLst/>
              <a:latin typeface="+mn-lt"/>
              <a:ea typeface="+mn-ea"/>
              <a:cs typeface="+mn-cs"/>
            </a:rPr>
            <a:t>しています。</a:t>
          </a:r>
          <a:endParaRPr kumimoji="1" lang="en-US" altLang="ja-JP" sz="1100">
            <a:solidFill>
              <a:schemeClr val="tx1"/>
            </a:solidFill>
          </a:endParaRPr>
        </a:p>
        <a:p>
          <a:endParaRPr kumimoji="1" lang="en-US" altLang="ja-JP" sz="1100">
            <a:solidFill>
              <a:schemeClr val="tx1"/>
            </a:solidFill>
          </a:endParaRPr>
        </a:p>
        <a:p>
          <a:r>
            <a:rPr kumimoji="1" lang="ja-JP" altLang="en-US" sz="1100">
              <a:solidFill>
                <a:schemeClr val="tx1"/>
              </a:solidFill>
            </a:rPr>
            <a:t>総不一　</a:t>
          </a:r>
          <a:r>
            <a:rPr kumimoji="1" lang="en-US" altLang="ja-JP" sz="1100">
              <a:solidFill>
                <a:schemeClr val="tx1"/>
              </a:solidFill>
            </a:rPr>
            <a:t>…</a:t>
          </a:r>
          <a:r>
            <a:rPr kumimoji="1" lang="ja-JP" altLang="en-US" sz="1100">
              <a:solidFill>
                <a:schemeClr val="tx1"/>
              </a:solidFill>
            </a:rPr>
            <a:t>　月別カリキュラム表の総訓練時間が「</a:t>
          </a:r>
          <a:r>
            <a:rPr kumimoji="1" lang="en-US" altLang="ja-JP" sz="1100">
              <a:solidFill>
                <a:schemeClr val="tx1"/>
              </a:solidFill>
            </a:rPr>
            <a:t>6</a:t>
          </a:r>
          <a:r>
            <a:rPr kumimoji="1" lang="ja-JP" altLang="en-US" sz="1100">
              <a:solidFill>
                <a:schemeClr val="tx1"/>
              </a:solidFill>
            </a:rPr>
            <a:t>カリキュラム」シートの総訓練時間と一致していません。</a:t>
          </a:r>
          <a:endParaRPr kumimoji="1" lang="en-US" altLang="ja-JP" sz="1100">
            <a:solidFill>
              <a:schemeClr val="tx1"/>
            </a:solidFill>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tx1"/>
              </a:solidFill>
            </a:rPr>
            <a:t>学不一　</a:t>
          </a:r>
          <a:r>
            <a:rPr kumimoji="1" lang="en-US" altLang="ja-JP" sz="1100">
              <a:solidFill>
                <a:schemeClr val="tx1"/>
              </a:solidFill>
            </a:rPr>
            <a:t>…</a:t>
          </a:r>
          <a:r>
            <a:rPr kumimoji="1" lang="ja-JP" altLang="en-US" sz="1100">
              <a:solidFill>
                <a:schemeClr val="tx1"/>
              </a:solidFill>
            </a:rPr>
            <a:t>　</a:t>
          </a:r>
          <a:r>
            <a:rPr kumimoji="1" lang="ja-JP" altLang="ja-JP" sz="1100">
              <a:solidFill>
                <a:schemeClr val="tx1"/>
              </a:solidFill>
              <a:effectLst/>
              <a:latin typeface="+mn-lt"/>
              <a:ea typeface="+mn-ea"/>
              <a:cs typeface="+mn-cs"/>
            </a:rPr>
            <a:t>月別カリキュラム表の</a:t>
          </a:r>
          <a:r>
            <a:rPr kumimoji="1" lang="ja-JP" altLang="en-US" sz="1100">
              <a:solidFill>
                <a:schemeClr val="tx1"/>
              </a:solidFill>
              <a:effectLst/>
              <a:latin typeface="+mn-lt"/>
              <a:ea typeface="+mn-ea"/>
              <a:cs typeface="+mn-cs"/>
            </a:rPr>
            <a:t>学科</a:t>
          </a:r>
          <a:r>
            <a:rPr kumimoji="1" lang="ja-JP" altLang="ja-JP" sz="1100">
              <a:solidFill>
                <a:schemeClr val="tx1"/>
              </a:solidFill>
              <a:effectLst/>
              <a:latin typeface="+mn-lt"/>
              <a:ea typeface="+mn-ea"/>
              <a:cs typeface="+mn-cs"/>
            </a:rPr>
            <a:t>時間が「</a:t>
          </a:r>
          <a:r>
            <a:rPr kumimoji="1" lang="en-US" altLang="ja-JP" sz="1100">
              <a:solidFill>
                <a:schemeClr val="tx1"/>
              </a:solidFill>
              <a:effectLst/>
              <a:latin typeface="+mn-lt"/>
              <a:ea typeface="+mn-ea"/>
              <a:cs typeface="+mn-cs"/>
            </a:rPr>
            <a:t>6</a:t>
          </a:r>
          <a:r>
            <a:rPr kumimoji="1" lang="ja-JP" altLang="ja-JP" sz="1100">
              <a:solidFill>
                <a:schemeClr val="tx1"/>
              </a:solidFill>
              <a:effectLst/>
              <a:latin typeface="+mn-lt"/>
              <a:ea typeface="+mn-ea"/>
              <a:cs typeface="+mn-cs"/>
            </a:rPr>
            <a:t>カリキュラム」シートの</a:t>
          </a:r>
          <a:r>
            <a:rPr kumimoji="1" lang="ja-JP" altLang="en-US" sz="1100">
              <a:solidFill>
                <a:schemeClr val="tx1"/>
              </a:solidFill>
              <a:effectLst/>
              <a:latin typeface="+mn-lt"/>
              <a:ea typeface="+mn-ea"/>
              <a:cs typeface="+mn-cs"/>
            </a:rPr>
            <a:t>学科</a:t>
          </a:r>
          <a:r>
            <a:rPr kumimoji="1" lang="ja-JP" altLang="ja-JP" sz="1100">
              <a:solidFill>
                <a:schemeClr val="tx1"/>
              </a:solidFill>
              <a:effectLst/>
              <a:latin typeface="+mn-lt"/>
              <a:ea typeface="+mn-ea"/>
              <a:cs typeface="+mn-cs"/>
            </a:rPr>
            <a:t>時間と一致していません。</a:t>
          </a:r>
          <a:endParaRPr lang="ja-JP" altLang="ja-JP">
            <a:solidFill>
              <a:schemeClr val="tx1"/>
            </a:solidFill>
            <a:effectLst/>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tx1"/>
              </a:solidFill>
            </a:rPr>
            <a:t>実不一　</a:t>
          </a:r>
          <a:r>
            <a:rPr kumimoji="1" lang="en-US" altLang="ja-JP" sz="1100">
              <a:solidFill>
                <a:schemeClr val="tx1"/>
              </a:solidFill>
            </a:rPr>
            <a:t>…</a:t>
          </a:r>
          <a:r>
            <a:rPr kumimoji="1" lang="ja-JP" altLang="en-US" sz="1100">
              <a:solidFill>
                <a:schemeClr val="tx1"/>
              </a:solidFill>
            </a:rPr>
            <a:t>　</a:t>
          </a:r>
          <a:r>
            <a:rPr kumimoji="1" lang="ja-JP" altLang="ja-JP" sz="1100">
              <a:solidFill>
                <a:schemeClr val="tx1"/>
              </a:solidFill>
              <a:effectLst/>
              <a:latin typeface="+mn-lt"/>
              <a:ea typeface="+mn-ea"/>
              <a:cs typeface="+mn-cs"/>
            </a:rPr>
            <a:t>月別カリキュラム表の</a:t>
          </a:r>
          <a:r>
            <a:rPr kumimoji="1" lang="ja-JP" altLang="en-US" sz="1100">
              <a:solidFill>
                <a:schemeClr val="tx1"/>
              </a:solidFill>
              <a:effectLst/>
              <a:latin typeface="+mn-lt"/>
              <a:ea typeface="+mn-ea"/>
              <a:cs typeface="+mn-cs"/>
            </a:rPr>
            <a:t>実技</a:t>
          </a:r>
          <a:r>
            <a:rPr kumimoji="1" lang="ja-JP" altLang="ja-JP" sz="1100">
              <a:solidFill>
                <a:schemeClr val="tx1"/>
              </a:solidFill>
              <a:effectLst/>
              <a:latin typeface="+mn-lt"/>
              <a:ea typeface="+mn-ea"/>
              <a:cs typeface="+mn-cs"/>
            </a:rPr>
            <a:t>時間が「</a:t>
          </a:r>
          <a:r>
            <a:rPr kumimoji="1" lang="en-US" altLang="ja-JP" sz="1100">
              <a:solidFill>
                <a:schemeClr val="tx1"/>
              </a:solidFill>
              <a:effectLst/>
              <a:latin typeface="+mn-lt"/>
              <a:ea typeface="+mn-ea"/>
              <a:cs typeface="+mn-cs"/>
            </a:rPr>
            <a:t>6</a:t>
          </a:r>
          <a:r>
            <a:rPr kumimoji="1" lang="ja-JP" altLang="ja-JP" sz="1100">
              <a:solidFill>
                <a:schemeClr val="tx1"/>
              </a:solidFill>
              <a:effectLst/>
              <a:latin typeface="+mn-lt"/>
              <a:ea typeface="+mn-ea"/>
              <a:cs typeface="+mn-cs"/>
            </a:rPr>
            <a:t>カリキュラム」シートの</a:t>
          </a:r>
          <a:r>
            <a:rPr kumimoji="1" lang="ja-JP" altLang="en-US" sz="1100">
              <a:solidFill>
                <a:schemeClr val="tx1"/>
              </a:solidFill>
              <a:effectLst/>
              <a:latin typeface="+mn-lt"/>
              <a:ea typeface="+mn-ea"/>
              <a:cs typeface="+mn-cs"/>
            </a:rPr>
            <a:t>実技</a:t>
          </a:r>
          <a:r>
            <a:rPr kumimoji="1" lang="ja-JP" altLang="ja-JP" sz="1100">
              <a:solidFill>
                <a:schemeClr val="tx1"/>
              </a:solidFill>
              <a:effectLst/>
              <a:latin typeface="+mn-lt"/>
              <a:ea typeface="+mn-ea"/>
              <a:cs typeface="+mn-cs"/>
            </a:rPr>
            <a:t>時間と一致していません。</a:t>
          </a:r>
          <a:endParaRPr lang="ja-JP" altLang="ja-JP">
            <a:solidFill>
              <a:schemeClr val="tx1"/>
            </a:solidFill>
            <a:effectLst/>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tx1"/>
              </a:solidFill>
            </a:rPr>
            <a:t>就不一　</a:t>
          </a:r>
          <a:r>
            <a:rPr kumimoji="1" lang="en-US" altLang="ja-JP" sz="1100">
              <a:solidFill>
                <a:schemeClr val="tx1"/>
              </a:solidFill>
            </a:rPr>
            <a:t>…</a:t>
          </a:r>
          <a:r>
            <a:rPr kumimoji="1" lang="ja-JP" altLang="en-US" sz="1100">
              <a:solidFill>
                <a:schemeClr val="tx1"/>
              </a:solidFill>
            </a:rPr>
            <a:t>　</a:t>
          </a:r>
          <a:r>
            <a:rPr kumimoji="1" lang="ja-JP" altLang="ja-JP" sz="1100">
              <a:solidFill>
                <a:schemeClr val="tx1"/>
              </a:solidFill>
              <a:effectLst/>
              <a:latin typeface="+mn-lt"/>
              <a:ea typeface="+mn-ea"/>
              <a:cs typeface="+mn-cs"/>
            </a:rPr>
            <a:t>月別カリキュラム表の</a:t>
          </a:r>
          <a:r>
            <a:rPr kumimoji="1" lang="ja-JP" altLang="en-US" sz="1100">
              <a:solidFill>
                <a:schemeClr val="tx1"/>
              </a:solidFill>
              <a:effectLst/>
              <a:latin typeface="+mn-lt"/>
              <a:ea typeface="+mn-ea"/>
              <a:cs typeface="+mn-cs"/>
            </a:rPr>
            <a:t>就職支援</a:t>
          </a:r>
          <a:r>
            <a:rPr kumimoji="1" lang="ja-JP" altLang="ja-JP" sz="1100">
              <a:solidFill>
                <a:schemeClr val="tx1"/>
              </a:solidFill>
              <a:effectLst/>
              <a:latin typeface="+mn-lt"/>
              <a:ea typeface="+mn-ea"/>
              <a:cs typeface="+mn-cs"/>
            </a:rPr>
            <a:t>時間が「</a:t>
          </a:r>
          <a:r>
            <a:rPr kumimoji="1" lang="en-US" altLang="ja-JP" sz="1100">
              <a:solidFill>
                <a:schemeClr val="tx1"/>
              </a:solidFill>
              <a:effectLst/>
              <a:latin typeface="+mn-lt"/>
              <a:ea typeface="+mn-ea"/>
              <a:cs typeface="+mn-cs"/>
            </a:rPr>
            <a:t>6</a:t>
          </a:r>
          <a:r>
            <a:rPr kumimoji="1" lang="ja-JP" altLang="ja-JP" sz="1100">
              <a:solidFill>
                <a:schemeClr val="tx1"/>
              </a:solidFill>
              <a:effectLst/>
              <a:latin typeface="+mn-lt"/>
              <a:ea typeface="+mn-ea"/>
              <a:cs typeface="+mn-cs"/>
            </a:rPr>
            <a:t>カリキュラム」シートの</a:t>
          </a:r>
          <a:r>
            <a:rPr kumimoji="1" lang="ja-JP" altLang="en-US" sz="1100">
              <a:solidFill>
                <a:schemeClr val="tx1"/>
              </a:solidFill>
              <a:effectLst/>
              <a:latin typeface="+mn-lt"/>
              <a:ea typeface="+mn-ea"/>
              <a:cs typeface="+mn-cs"/>
            </a:rPr>
            <a:t>就職支援</a:t>
          </a:r>
          <a:r>
            <a:rPr kumimoji="1" lang="ja-JP" altLang="ja-JP" sz="1100">
              <a:solidFill>
                <a:schemeClr val="tx1"/>
              </a:solidFill>
              <a:effectLst/>
              <a:latin typeface="+mn-lt"/>
              <a:ea typeface="+mn-ea"/>
              <a:cs typeface="+mn-cs"/>
            </a:rPr>
            <a:t>時間と一致していません。</a:t>
          </a:r>
          <a:endParaRPr kumimoji="1" lang="en-US" altLang="ja-JP" sz="110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a:solidFill>
              <a:schemeClr val="tx1"/>
            </a:solidFill>
            <a:effectLst/>
            <a:latin typeface="+mn-lt"/>
            <a:ea typeface="+mn-ea"/>
            <a:cs typeface="+mn-cs"/>
          </a:endParaRPr>
        </a:p>
        <a:p>
          <a:r>
            <a:rPr kumimoji="1" lang="ja-JP" altLang="en-US" sz="1100">
              <a:solidFill>
                <a:schemeClr val="tx1"/>
              </a:solidFill>
              <a:effectLst/>
              <a:latin typeface="+mn-lt"/>
              <a:ea typeface="+mn-ea"/>
              <a:cs typeface="+mn-cs"/>
            </a:rPr>
            <a:t>実訓不</a:t>
          </a:r>
          <a:r>
            <a:rPr kumimoji="1" lang="ja-JP" altLang="ja-JP" sz="1100">
              <a:solidFill>
                <a:schemeClr val="tx1"/>
              </a:solidFill>
              <a:effectLst/>
              <a:latin typeface="+mn-lt"/>
              <a:ea typeface="+mn-ea"/>
              <a:cs typeface="+mn-cs"/>
            </a:rPr>
            <a:t>　</a:t>
          </a:r>
          <a:r>
            <a:rPr kumimoji="1" lang="en-US" altLang="ja-JP" sz="1100">
              <a:solidFill>
                <a:schemeClr val="tx1"/>
              </a:solidFill>
              <a:effectLst/>
              <a:latin typeface="+mn-lt"/>
              <a:ea typeface="+mn-ea"/>
              <a:cs typeface="+mn-cs"/>
            </a:rPr>
            <a:t>…</a:t>
          </a:r>
          <a:r>
            <a:rPr kumimoji="1" lang="ja-JP" altLang="ja-JP" sz="1100">
              <a:solidFill>
                <a:schemeClr val="tx1"/>
              </a:solidFill>
              <a:effectLst/>
              <a:latin typeface="+mn-lt"/>
              <a:ea typeface="+mn-ea"/>
              <a:cs typeface="+mn-cs"/>
            </a:rPr>
            <a:t>　</a:t>
          </a:r>
          <a:r>
            <a:rPr kumimoji="1" lang="ja-JP" altLang="en-US" sz="1100">
              <a:solidFill>
                <a:schemeClr val="tx1"/>
              </a:solidFill>
              <a:effectLst/>
              <a:latin typeface="+mn-lt"/>
              <a:ea typeface="+mn-ea"/>
              <a:cs typeface="+mn-cs"/>
            </a:rPr>
            <a:t>実訓練時間（学科＋実技）が訓練コースの要件より不足しています</a:t>
          </a:r>
          <a:r>
            <a:rPr kumimoji="1" lang="ja-JP" altLang="ja-JP" sz="1100">
              <a:solidFill>
                <a:schemeClr val="tx1"/>
              </a:solidFill>
              <a:effectLst/>
              <a:latin typeface="+mn-lt"/>
              <a:ea typeface="+mn-ea"/>
              <a:cs typeface="+mn-cs"/>
            </a:rPr>
            <a:t>。</a:t>
          </a:r>
          <a:endParaRPr lang="ja-JP" altLang="ja-JP">
            <a:solidFill>
              <a:schemeClr val="tx1"/>
            </a:solidFill>
            <a:effectLst/>
          </a:endParaRPr>
        </a:p>
        <a:p>
          <a:pPr eaLnBrk="1" fontAlgn="auto" latinLnBrk="0" hangingPunct="1"/>
          <a:r>
            <a:rPr kumimoji="1" lang="ja-JP" altLang="en-US" sz="1100">
              <a:solidFill>
                <a:schemeClr val="tx1"/>
              </a:solidFill>
              <a:effectLst/>
              <a:latin typeface="+mn-lt"/>
              <a:ea typeface="+mn-ea"/>
              <a:cs typeface="+mn-cs"/>
            </a:rPr>
            <a:t>実訓超</a:t>
          </a:r>
          <a:r>
            <a:rPr kumimoji="1" lang="ja-JP" altLang="ja-JP" sz="1100">
              <a:solidFill>
                <a:schemeClr val="tx1"/>
              </a:solidFill>
              <a:effectLst/>
              <a:latin typeface="+mn-lt"/>
              <a:ea typeface="+mn-ea"/>
              <a:cs typeface="+mn-cs"/>
            </a:rPr>
            <a:t>　</a:t>
          </a:r>
          <a:r>
            <a:rPr kumimoji="1" lang="en-US" altLang="ja-JP" sz="1100">
              <a:solidFill>
                <a:schemeClr val="tx1"/>
              </a:solidFill>
              <a:effectLst/>
              <a:latin typeface="+mn-lt"/>
              <a:ea typeface="+mn-ea"/>
              <a:cs typeface="+mn-cs"/>
            </a:rPr>
            <a:t>…</a:t>
          </a:r>
          <a:r>
            <a:rPr kumimoji="1" lang="ja-JP" altLang="ja-JP" sz="1100">
              <a:solidFill>
                <a:schemeClr val="tx1"/>
              </a:solidFill>
              <a:effectLst/>
              <a:latin typeface="+mn-lt"/>
              <a:ea typeface="+mn-ea"/>
              <a:cs typeface="+mn-cs"/>
            </a:rPr>
            <a:t>　実訓練時間（学科＋実技）が訓練コースの要件より</a:t>
          </a:r>
          <a:r>
            <a:rPr kumimoji="1" lang="ja-JP" altLang="en-US" sz="1100">
              <a:solidFill>
                <a:schemeClr val="tx1"/>
              </a:solidFill>
              <a:effectLst/>
              <a:latin typeface="+mn-lt"/>
              <a:ea typeface="+mn-ea"/>
              <a:cs typeface="+mn-cs"/>
            </a:rPr>
            <a:t>超過</a:t>
          </a:r>
          <a:r>
            <a:rPr kumimoji="1" lang="ja-JP" altLang="ja-JP" sz="1100">
              <a:solidFill>
                <a:schemeClr val="tx1"/>
              </a:solidFill>
              <a:effectLst/>
              <a:latin typeface="+mn-lt"/>
              <a:ea typeface="+mn-ea"/>
              <a:cs typeface="+mn-cs"/>
            </a:rPr>
            <a:t>しています。</a:t>
          </a:r>
          <a:endParaRPr lang="ja-JP" altLang="ja-JP">
            <a:solidFill>
              <a:schemeClr val="tx1"/>
            </a:solidFill>
            <a:effectLst/>
          </a:endParaRPr>
        </a:p>
        <a:p>
          <a:pPr eaLnBrk="1" fontAlgn="auto" latinLnBrk="0" hangingPunct="1"/>
          <a:r>
            <a:rPr kumimoji="1" lang="ja-JP" altLang="en-US" sz="1100">
              <a:solidFill>
                <a:schemeClr val="tx1"/>
              </a:solidFill>
              <a:effectLst/>
              <a:latin typeface="+mn-lt"/>
              <a:ea typeface="+mn-ea"/>
              <a:cs typeface="+mn-cs"/>
            </a:rPr>
            <a:t>就支不</a:t>
          </a:r>
          <a:r>
            <a:rPr kumimoji="1" lang="ja-JP" altLang="ja-JP" sz="1100">
              <a:solidFill>
                <a:schemeClr val="tx1"/>
              </a:solidFill>
              <a:effectLst/>
              <a:latin typeface="+mn-lt"/>
              <a:ea typeface="+mn-ea"/>
              <a:cs typeface="+mn-cs"/>
            </a:rPr>
            <a:t>　</a:t>
          </a:r>
          <a:r>
            <a:rPr kumimoji="1" lang="en-US" altLang="ja-JP" sz="1100">
              <a:solidFill>
                <a:schemeClr val="tx1"/>
              </a:solidFill>
              <a:effectLst/>
              <a:latin typeface="+mn-lt"/>
              <a:ea typeface="+mn-ea"/>
              <a:cs typeface="+mn-cs"/>
            </a:rPr>
            <a:t>…</a:t>
          </a:r>
          <a:r>
            <a:rPr kumimoji="1" lang="ja-JP" altLang="ja-JP" sz="1100">
              <a:solidFill>
                <a:schemeClr val="tx1"/>
              </a:solidFill>
              <a:effectLst/>
              <a:latin typeface="+mn-lt"/>
              <a:ea typeface="+mn-ea"/>
              <a:cs typeface="+mn-cs"/>
            </a:rPr>
            <a:t>　</a:t>
          </a:r>
          <a:r>
            <a:rPr kumimoji="1" lang="ja-JP" altLang="en-US" sz="1100">
              <a:solidFill>
                <a:schemeClr val="tx1"/>
              </a:solidFill>
              <a:effectLst/>
              <a:latin typeface="+mn-lt"/>
              <a:ea typeface="+mn-ea"/>
              <a:cs typeface="+mn-cs"/>
            </a:rPr>
            <a:t>就職支援時間</a:t>
          </a:r>
          <a:r>
            <a:rPr kumimoji="1" lang="ja-JP" altLang="ja-JP" sz="1100">
              <a:solidFill>
                <a:schemeClr val="tx1"/>
              </a:solidFill>
              <a:effectLst/>
              <a:latin typeface="+mn-lt"/>
              <a:ea typeface="+mn-ea"/>
              <a:cs typeface="+mn-cs"/>
            </a:rPr>
            <a:t>が訓練コースの要件より不足しています。</a:t>
          </a:r>
          <a:endParaRPr kumimoji="1" lang="en-US" altLang="ja-JP" sz="1100">
            <a:solidFill>
              <a:schemeClr val="tx1"/>
            </a:solidFill>
            <a:effectLst/>
            <a:latin typeface="+mn-lt"/>
            <a:ea typeface="+mn-ea"/>
            <a:cs typeface="+mn-cs"/>
          </a:endParaRPr>
        </a:p>
        <a:p>
          <a:pPr eaLnBrk="1" fontAlgn="auto" latinLnBrk="0" hangingPunct="1"/>
          <a:r>
            <a:rPr kumimoji="1" lang="ja-JP" altLang="en-US" sz="1100">
              <a:solidFill>
                <a:schemeClr val="tx1"/>
              </a:solidFill>
              <a:effectLst/>
              <a:latin typeface="+mn-lt"/>
              <a:ea typeface="+mn-ea"/>
              <a:cs typeface="+mn-cs"/>
            </a:rPr>
            <a:t>就支超</a:t>
          </a:r>
          <a:r>
            <a:rPr kumimoji="1" lang="ja-JP" altLang="ja-JP" sz="1100">
              <a:solidFill>
                <a:schemeClr val="tx1"/>
              </a:solidFill>
              <a:effectLst/>
              <a:latin typeface="+mn-lt"/>
              <a:ea typeface="+mn-ea"/>
              <a:cs typeface="+mn-cs"/>
            </a:rPr>
            <a:t>　</a:t>
          </a:r>
          <a:r>
            <a:rPr kumimoji="1" lang="en-US" altLang="ja-JP" sz="1100">
              <a:solidFill>
                <a:schemeClr val="tx1"/>
              </a:solidFill>
              <a:effectLst/>
              <a:latin typeface="+mn-lt"/>
              <a:ea typeface="+mn-ea"/>
              <a:cs typeface="+mn-cs"/>
            </a:rPr>
            <a:t>…</a:t>
          </a:r>
          <a:r>
            <a:rPr kumimoji="1" lang="ja-JP" altLang="ja-JP" sz="1100">
              <a:solidFill>
                <a:schemeClr val="tx1"/>
              </a:solidFill>
              <a:effectLst/>
              <a:latin typeface="+mn-lt"/>
              <a:ea typeface="+mn-ea"/>
              <a:cs typeface="+mn-cs"/>
            </a:rPr>
            <a:t>　</a:t>
          </a:r>
          <a:r>
            <a:rPr kumimoji="1" lang="ja-JP" altLang="en-US" sz="1100">
              <a:solidFill>
                <a:schemeClr val="tx1"/>
              </a:solidFill>
              <a:effectLst/>
              <a:latin typeface="+mn-lt"/>
              <a:ea typeface="+mn-ea"/>
              <a:cs typeface="+mn-cs"/>
            </a:rPr>
            <a:t>就職支援時間</a:t>
          </a:r>
          <a:r>
            <a:rPr kumimoji="1" lang="ja-JP" altLang="ja-JP" sz="1100">
              <a:solidFill>
                <a:schemeClr val="tx1"/>
              </a:solidFill>
              <a:effectLst/>
              <a:latin typeface="+mn-lt"/>
              <a:ea typeface="+mn-ea"/>
              <a:cs typeface="+mn-cs"/>
            </a:rPr>
            <a:t>が訓練コースの要件より</a:t>
          </a:r>
          <a:r>
            <a:rPr kumimoji="1" lang="ja-JP" altLang="en-US" sz="1100">
              <a:solidFill>
                <a:schemeClr val="tx1"/>
              </a:solidFill>
              <a:effectLst/>
              <a:latin typeface="+mn-lt"/>
              <a:ea typeface="+mn-ea"/>
              <a:cs typeface="+mn-cs"/>
            </a:rPr>
            <a:t>超過</a:t>
          </a:r>
          <a:r>
            <a:rPr kumimoji="1" lang="ja-JP" altLang="ja-JP" sz="1100">
              <a:solidFill>
                <a:schemeClr val="tx1"/>
              </a:solidFill>
              <a:effectLst/>
              <a:latin typeface="+mn-lt"/>
              <a:ea typeface="+mn-ea"/>
              <a:cs typeface="+mn-cs"/>
            </a:rPr>
            <a:t>しています。</a:t>
          </a:r>
          <a:endParaRPr kumimoji="1" lang="en-US" altLang="ja-JP" sz="1100">
            <a:solidFill>
              <a:schemeClr val="tx1"/>
            </a:solidFill>
            <a:effectLst/>
            <a:latin typeface="+mn-lt"/>
            <a:ea typeface="+mn-ea"/>
            <a:cs typeface="+mn-cs"/>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47</xdr:col>
      <xdr:colOff>0</xdr:colOff>
      <xdr:row>16</xdr:row>
      <xdr:rowOff>62753</xdr:rowOff>
    </xdr:from>
    <xdr:to>
      <xdr:col>58</xdr:col>
      <xdr:colOff>502024</xdr:colOff>
      <xdr:row>40</xdr:row>
      <xdr:rowOff>313765</xdr:rowOff>
    </xdr:to>
    <xdr:sp macro="" textlink="">
      <xdr:nvSpPr>
        <xdr:cNvPr id="2" name="テキスト ボックス 1">
          <a:extLst>
            <a:ext uri="{FF2B5EF4-FFF2-40B4-BE49-F238E27FC236}">
              <a16:creationId xmlns:a16="http://schemas.microsoft.com/office/drawing/2014/main" id="{00000000-0008-0000-1700-000002000000}"/>
            </a:ext>
          </a:extLst>
        </xdr:cNvPr>
        <xdr:cNvSpPr txBox="1"/>
      </xdr:nvSpPr>
      <xdr:spPr>
        <a:xfrm>
          <a:off x="20278165" y="3137647"/>
          <a:ext cx="7799294" cy="8426824"/>
        </a:xfrm>
        <a:prstGeom prst="rect">
          <a:avLst/>
        </a:prstGeom>
        <a:solidFill>
          <a:schemeClr val="lt1"/>
        </a:solidFill>
        <a:ln w="9525" cmpd="sng">
          <a:solidFill>
            <a:schemeClr val="tx1"/>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月別カリキュラム記載事項の注意点</a:t>
          </a:r>
          <a:r>
            <a:rPr kumimoji="1" lang="en-US" altLang="ja-JP" sz="1100">
              <a:solidFill>
                <a:schemeClr val="dk1"/>
              </a:solidFill>
              <a:effectLst/>
              <a:latin typeface="+mn-lt"/>
              <a:ea typeface="+mn-ea"/>
              <a:cs typeface="+mn-cs"/>
            </a:rPr>
            <a:t>】</a:t>
          </a:r>
          <a:endParaRPr lang="ja-JP" altLang="ja-JP">
            <a:effectLst/>
          </a:endParaRPr>
        </a:p>
        <a:p>
          <a:pPr marL="0" marR="0" indent="0" defTabSz="914400" eaLnBrk="1" fontAlgn="auto" latinLnBrk="0" hangingPunct="1">
            <a:lnSpc>
              <a:spcPct val="100000"/>
            </a:lnSpc>
            <a:spcBef>
              <a:spcPts val="0"/>
            </a:spcBef>
            <a:spcAft>
              <a:spcPts val="0"/>
            </a:spcAft>
            <a:buClrTx/>
            <a:buSzTx/>
            <a:buFontTx/>
            <a:buNone/>
            <a:tabLst/>
            <a:defRPr/>
          </a:pPr>
          <a:endParaRPr kumimoji="1" lang="en-US" altLang="ja-JP" sz="1100"/>
        </a:p>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100"/>
            <a:t>◇  「科目名」は、以下のワークシートに記載されている</a:t>
          </a:r>
          <a:r>
            <a:rPr kumimoji="1" lang="ja-JP" altLang="ja-JP" sz="1100">
              <a:solidFill>
                <a:schemeClr val="dk1"/>
              </a:solidFill>
              <a:effectLst/>
              <a:latin typeface="+mn-lt"/>
              <a:ea typeface="+mn-ea"/>
              <a:cs typeface="+mn-cs"/>
            </a:rPr>
            <a:t>「科目名」を記載願います。</a:t>
          </a:r>
          <a:endParaRPr lang="ja-JP" altLang="ja-JP">
            <a:effectLst/>
          </a:endParaRPr>
        </a:p>
        <a:p>
          <a:r>
            <a:rPr kumimoji="1" lang="ja-JP" altLang="en-US" sz="1100"/>
            <a:t>　　「６　カリキュラム」</a:t>
          </a:r>
          <a:endParaRPr kumimoji="1" lang="en-US" altLang="ja-JP" sz="1100"/>
        </a:p>
        <a:p>
          <a:endParaRPr kumimoji="1" lang="en-US" altLang="ja-JP" sz="1100"/>
        </a:p>
        <a:p>
          <a:r>
            <a:rPr kumimoji="1" lang="ja-JP" altLang="en-US" sz="1100"/>
            <a:t>◇ 科目名の先頭に、「学科」の場合は（学）、「実技」の場合は（実）、「就職支援」の場合は（就）を記載願います。</a:t>
          </a:r>
          <a:endParaRPr kumimoji="1" lang="en-US" altLang="ja-JP" sz="1100"/>
        </a:p>
        <a:p>
          <a:endParaRPr kumimoji="1" lang="en-US" altLang="ja-JP" sz="1100"/>
        </a:p>
        <a:p>
          <a:r>
            <a:rPr kumimoji="1" lang="ja-JP" altLang="en-US" sz="1100"/>
            <a:t>◇ 科目名の末尾に、通し番号を記載願います。</a:t>
          </a:r>
          <a:endParaRPr kumimoji="1" lang="en-US" altLang="ja-JP" sz="1100"/>
        </a:p>
        <a:p>
          <a:r>
            <a:rPr kumimoji="1" lang="ja-JP" altLang="en-US" sz="1100"/>
            <a:t>　　「科目名」＋番号　　→　　（例） </a:t>
          </a:r>
          <a:r>
            <a:rPr kumimoji="1" lang="ja-JP" altLang="en-US" sz="1100" b="1">
              <a:solidFill>
                <a:srgbClr val="FF0000"/>
              </a:solidFill>
            </a:rPr>
            <a:t>（実）Ｅｘｃｅｌ実習①</a:t>
          </a:r>
          <a:r>
            <a:rPr kumimoji="1" lang="ja-JP" altLang="en-US" sz="1100"/>
            <a:t>、（実）Ｅｘｃｅｌ実習②</a:t>
          </a:r>
          <a:endParaRPr kumimoji="1" lang="en-US" altLang="ja-JP" sz="1100"/>
        </a:p>
        <a:p>
          <a:endParaRPr kumimoji="1" lang="en-US" altLang="ja-JP" sz="1100"/>
        </a:p>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100"/>
            <a:t>◇</a:t>
          </a:r>
          <a:r>
            <a:rPr kumimoji="1" lang="ja-JP" altLang="en-US" sz="1100" baseline="0"/>
            <a:t> 各科目の合計が、</a:t>
          </a:r>
          <a:r>
            <a:rPr kumimoji="1" lang="ja-JP" altLang="ja-JP" sz="1100">
              <a:solidFill>
                <a:schemeClr val="dk1"/>
              </a:solidFill>
              <a:effectLst/>
              <a:latin typeface="+mn-lt"/>
              <a:ea typeface="+mn-ea"/>
              <a:cs typeface="+mn-cs"/>
            </a:rPr>
            <a:t>「６　カリキュラム」</a:t>
          </a:r>
          <a:r>
            <a:rPr kumimoji="1" lang="ja-JP" altLang="en-US" sz="1100">
              <a:solidFill>
                <a:schemeClr val="dk1"/>
              </a:solidFill>
              <a:effectLst/>
              <a:latin typeface="+mn-lt"/>
              <a:ea typeface="+mn-ea"/>
              <a:cs typeface="+mn-cs"/>
            </a:rPr>
            <a:t>に記載されている科目の合計時間数と合致していることを必ず確認願います。</a:t>
          </a:r>
          <a:endParaRPr kumimoji="1" lang="en-US" altLang="ja-JP" sz="1100">
            <a:solidFill>
              <a:schemeClr val="dk1"/>
            </a:solidFill>
            <a:effectLst/>
            <a:latin typeface="+mn-lt"/>
            <a:ea typeface="+mn-ea"/>
            <a:cs typeface="+mn-cs"/>
          </a:endParaRPr>
        </a:p>
        <a:p>
          <a:endParaRPr kumimoji="1" lang="en-US" altLang="ja-JP" sz="1100"/>
        </a:p>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100"/>
            <a:t>◇　１日のうち、複数科目を実施する場合は、科目ごとに</a:t>
          </a:r>
          <a:endParaRPr kumimoji="1" lang="en-US" altLang="ja-JP" sz="1100"/>
        </a:p>
        <a:p>
          <a:r>
            <a:rPr kumimoji="1" lang="ja-JP" altLang="en-US" sz="1100"/>
            <a:t>　　「科目名」（時間数） </a:t>
          </a:r>
          <a:r>
            <a:rPr kumimoji="1" lang="en-US" altLang="ja-JP" sz="1100"/>
            <a:t>/  </a:t>
          </a:r>
          <a:r>
            <a:rPr kumimoji="1" lang="ja-JP" altLang="ja-JP" sz="1100">
              <a:solidFill>
                <a:schemeClr val="dk1"/>
              </a:solidFill>
              <a:effectLst/>
              <a:latin typeface="+mn-lt"/>
              <a:ea typeface="+mn-ea"/>
              <a:cs typeface="+mn-cs"/>
            </a:rPr>
            <a:t>「科目名」（時間数</a:t>
          </a:r>
          <a:r>
            <a:rPr kumimoji="1" lang="ja-JP" altLang="en-US" sz="1100">
              <a:solidFill>
                <a:schemeClr val="dk1"/>
              </a:solidFill>
              <a:effectLst/>
              <a:latin typeface="+mn-lt"/>
              <a:ea typeface="+mn-ea"/>
              <a:cs typeface="+mn-cs"/>
            </a:rPr>
            <a:t>・・・・として、</a:t>
          </a:r>
          <a:r>
            <a:rPr kumimoji="1" lang="ja-JP" altLang="en-US" sz="1100"/>
            <a:t>記載してください。</a:t>
          </a:r>
          <a:endParaRPr kumimoji="1" lang="en-US" altLang="ja-JP" sz="1100"/>
        </a:p>
        <a:p>
          <a:r>
            <a:rPr kumimoji="1" lang="ja-JP" altLang="en-US" sz="1100"/>
            <a:t>　　（例）　（実）Ｅｘｃｅｌ実習④</a:t>
          </a:r>
          <a:r>
            <a:rPr kumimoji="1" lang="en-US" altLang="ja-JP" sz="1100"/>
            <a:t>(4h</a:t>
          </a:r>
          <a:r>
            <a:rPr kumimoji="1" lang="ja-JP" altLang="en-US" sz="1100"/>
            <a:t>）</a:t>
          </a:r>
          <a:r>
            <a:rPr kumimoji="1" lang="en-US" altLang="ja-JP" sz="1100"/>
            <a:t>/</a:t>
          </a:r>
          <a:r>
            <a:rPr kumimoji="1" lang="ja-JP" altLang="en-US" sz="1100"/>
            <a:t>　（学）総復習（</a:t>
          </a:r>
          <a:r>
            <a:rPr kumimoji="1" lang="en-US" altLang="ja-JP" sz="1100"/>
            <a:t>2h</a:t>
          </a:r>
          <a:r>
            <a:rPr kumimoji="1" lang="ja-JP" altLang="en-US" sz="1100"/>
            <a:t>）</a:t>
          </a:r>
          <a:endParaRPr kumimoji="1" lang="en-US" altLang="ja-JP" sz="1100"/>
        </a:p>
        <a:p>
          <a:endParaRPr kumimoji="1" lang="en-US" altLang="ja-JP" sz="1100"/>
        </a:p>
        <a:p>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オンライン訓練を実施する場合</a:t>
          </a:r>
          <a:r>
            <a:rPr kumimoji="1" lang="en-US" altLang="ja-JP" sz="1100">
              <a:solidFill>
                <a:schemeClr val="dk1"/>
              </a:solidFill>
              <a:effectLst/>
              <a:latin typeface="+mn-lt"/>
              <a:ea typeface="+mn-ea"/>
              <a:cs typeface="+mn-cs"/>
            </a:rPr>
            <a:t>】</a:t>
          </a:r>
        </a:p>
        <a:p>
          <a:r>
            <a:rPr kumimoji="1" lang="en-US"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 提案時点では、オンライン訓練の設定はできません。選定後、オンライン訓練を設定する場合は、変更届により申請してください。</a:t>
          </a:r>
          <a:endParaRPr lang="ja-JP" altLang="ja-JP">
            <a:effectLst/>
          </a:endParaRPr>
        </a:p>
        <a:p>
          <a:r>
            <a:rPr kumimoji="1" lang="ja-JP" altLang="ja-JP" sz="1100">
              <a:solidFill>
                <a:schemeClr val="dk1"/>
              </a:solidFill>
              <a:effectLst/>
              <a:latin typeface="+mn-lt"/>
              <a:ea typeface="+mn-ea"/>
              <a:cs typeface="+mn-cs"/>
            </a:rPr>
            <a:t>◇ オンライン訓練で実施する科目は、</a:t>
          </a:r>
          <a:r>
            <a:rPr kumimoji="1" lang="ja-JP" altLang="ja-JP" sz="1100" b="1">
              <a:solidFill>
                <a:schemeClr val="dk1"/>
              </a:solidFill>
              <a:effectLst/>
              <a:latin typeface="+mn-lt"/>
              <a:ea typeface="+mn-ea"/>
              <a:cs typeface="+mn-cs"/>
            </a:rPr>
            <a:t>先頭に★を記載願います。</a:t>
          </a:r>
          <a:endParaRPr lang="ja-JP" altLang="ja-JP">
            <a:effectLst/>
          </a:endParaRPr>
        </a:p>
        <a:p>
          <a:r>
            <a:rPr kumimoji="1" lang="ja-JP" altLang="ja-JP" sz="1100">
              <a:solidFill>
                <a:schemeClr val="dk1"/>
              </a:solidFill>
              <a:effectLst/>
              <a:latin typeface="+mn-lt"/>
              <a:ea typeface="+mn-ea"/>
              <a:cs typeface="+mn-cs"/>
            </a:rPr>
            <a:t>　 この場合も★のうしろに（学）や（実）を付して科目名を記載してください。</a:t>
          </a:r>
          <a:endParaRPr lang="ja-JP" altLang="ja-JP">
            <a:effectLst/>
          </a:endParaRPr>
        </a:p>
        <a:p>
          <a:pPr eaLnBrk="1" fontAlgn="auto" latinLnBrk="0" hangingPunct="1"/>
          <a:r>
            <a:rPr kumimoji="1" lang="ja-JP" altLang="ja-JP" sz="1100">
              <a:solidFill>
                <a:schemeClr val="dk1"/>
              </a:solidFill>
              <a:effectLst/>
              <a:latin typeface="+mn-lt"/>
              <a:ea typeface="+mn-ea"/>
              <a:cs typeface="+mn-cs"/>
            </a:rPr>
            <a:t>　　（例）★（実）Ｅｘｃｅｌ実習②、★（実）Ｅｘｃｅｌ実習④</a:t>
          </a:r>
          <a:r>
            <a:rPr kumimoji="1" lang="en-US" altLang="ja-JP" sz="1100">
              <a:solidFill>
                <a:schemeClr val="dk1"/>
              </a:solidFill>
              <a:effectLst/>
              <a:latin typeface="+mn-lt"/>
              <a:ea typeface="+mn-ea"/>
              <a:cs typeface="+mn-cs"/>
            </a:rPr>
            <a:t>(4h</a:t>
          </a:r>
          <a:r>
            <a:rPr kumimoji="1" lang="ja-JP" altLang="ja-JP" sz="1100">
              <a:solidFill>
                <a:schemeClr val="dk1"/>
              </a:solidFill>
              <a:effectLst/>
              <a:latin typeface="+mn-lt"/>
              <a:ea typeface="+mn-ea"/>
              <a:cs typeface="+mn-cs"/>
            </a:rPr>
            <a:t>）</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　（学）総復習（</a:t>
          </a:r>
          <a:r>
            <a:rPr kumimoji="1" lang="en-US" altLang="ja-JP" sz="1100">
              <a:solidFill>
                <a:schemeClr val="dk1"/>
              </a:solidFill>
              <a:effectLst/>
              <a:latin typeface="+mn-lt"/>
              <a:ea typeface="+mn-ea"/>
              <a:cs typeface="+mn-cs"/>
            </a:rPr>
            <a:t>2h</a:t>
          </a:r>
          <a:r>
            <a:rPr kumimoji="1" lang="ja-JP" altLang="ja-JP" sz="1100">
              <a:solidFill>
                <a:schemeClr val="dk1"/>
              </a:solidFill>
              <a:effectLst/>
              <a:latin typeface="+mn-lt"/>
              <a:ea typeface="+mn-ea"/>
              <a:cs typeface="+mn-cs"/>
            </a:rPr>
            <a:t>）</a:t>
          </a:r>
          <a:endParaRPr kumimoji="1" lang="en-US" altLang="ja-JP" sz="1100"/>
        </a:p>
        <a:p>
          <a:endParaRPr kumimoji="1" lang="en-US" altLang="ja-JP" sz="1100"/>
        </a:p>
        <a:p>
          <a:r>
            <a:rPr kumimoji="1" lang="en-US" altLang="ja-JP" sz="1100"/>
            <a:t>【</a:t>
          </a:r>
          <a:r>
            <a:rPr kumimoji="1" lang="ja-JP" altLang="en-US" sz="1100"/>
            <a:t>エラーチェックの内容について</a:t>
          </a:r>
          <a:r>
            <a:rPr kumimoji="1" lang="en-US" altLang="ja-JP" sz="1100"/>
            <a:t>】</a:t>
          </a:r>
          <a:r>
            <a:rPr kumimoji="1" lang="ja-JP" altLang="en-US" sz="1100"/>
            <a:t>　</a:t>
          </a:r>
          <a:r>
            <a:rPr kumimoji="1" lang="ja-JP" altLang="en-US" sz="1400" b="1">
              <a:solidFill>
                <a:srgbClr val="FF0000"/>
              </a:solidFill>
            </a:rPr>
            <a:t>エラーチェック欄は全て空欄の状態にして提出してください。</a:t>
          </a:r>
          <a:endParaRPr kumimoji="1" lang="en-US" altLang="ja-JP" sz="1100" b="1">
            <a:solidFill>
              <a:srgbClr val="FF0000"/>
            </a:solidFill>
          </a:endParaRPr>
        </a:p>
        <a:p>
          <a:r>
            <a:rPr kumimoji="1" lang="ja-JP" altLang="ja-JP" sz="1100">
              <a:solidFill>
                <a:schemeClr val="dk1"/>
              </a:solidFill>
              <a:effectLst/>
              <a:latin typeface="+mn-lt"/>
              <a:ea typeface="+mn-ea"/>
              <a:cs typeface="+mn-cs"/>
            </a:rPr>
            <a:t>月〇不　</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　〇か月目の訓練時間又は訓練日数が訓練コースの要件より不足しています。</a:t>
          </a:r>
          <a:endParaRPr lang="ja-JP" altLang="ja-JP">
            <a:effectLst/>
          </a:endParaRPr>
        </a:p>
        <a:p>
          <a:r>
            <a:rPr kumimoji="1" lang="ja-JP" altLang="ja-JP" sz="1100">
              <a:solidFill>
                <a:schemeClr val="dk1"/>
              </a:solidFill>
              <a:effectLst/>
              <a:latin typeface="+mn-lt"/>
              <a:ea typeface="+mn-ea"/>
              <a:cs typeface="+mn-cs"/>
            </a:rPr>
            <a:t>月〇超　</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　〇か月目の訓練時間が訓練コースの要件より超過しています。</a:t>
          </a:r>
          <a:endParaRPr lang="ja-JP" altLang="ja-JP">
            <a:effectLst/>
          </a:endParaRPr>
        </a:p>
        <a:p>
          <a:pPr eaLnBrk="1" fontAlgn="auto" latinLnBrk="0" hangingPunct="1"/>
          <a:endParaRPr lang="ja-JP" altLang="ja-JP">
            <a:effectLst/>
          </a:endParaRPr>
        </a:p>
        <a:p>
          <a:r>
            <a:rPr kumimoji="1" lang="ja-JP" altLang="ja-JP" sz="1100">
              <a:solidFill>
                <a:schemeClr val="dk1"/>
              </a:solidFill>
              <a:effectLst/>
              <a:latin typeface="+mn-lt"/>
              <a:ea typeface="+mn-ea"/>
              <a:cs typeface="+mn-cs"/>
            </a:rPr>
            <a:t>総不一　</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　月別カリキュラム表の総訓練時間が「</a:t>
          </a:r>
          <a:r>
            <a:rPr kumimoji="1" lang="en-US" altLang="ja-JP" sz="1100">
              <a:solidFill>
                <a:schemeClr val="dk1"/>
              </a:solidFill>
              <a:effectLst/>
              <a:latin typeface="+mn-lt"/>
              <a:ea typeface="+mn-ea"/>
              <a:cs typeface="+mn-cs"/>
            </a:rPr>
            <a:t>6</a:t>
          </a:r>
          <a:r>
            <a:rPr kumimoji="1" lang="ja-JP" altLang="ja-JP" sz="1100">
              <a:solidFill>
                <a:schemeClr val="dk1"/>
              </a:solidFill>
              <a:effectLst/>
              <a:latin typeface="+mn-lt"/>
              <a:ea typeface="+mn-ea"/>
              <a:cs typeface="+mn-cs"/>
            </a:rPr>
            <a:t>カリキュラム」シートの総訓練時間と一致していません。</a:t>
          </a:r>
          <a:endParaRPr lang="ja-JP" altLang="ja-JP">
            <a:effectLst/>
          </a:endParaRPr>
        </a:p>
        <a:p>
          <a:pPr eaLnBrk="1" fontAlgn="auto" latinLnBrk="0" hangingPunct="1"/>
          <a:r>
            <a:rPr kumimoji="1" lang="ja-JP" altLang="ja-JP" sz="1100">
              <a:solidFill>
                <a:schemeClr val="dk1"/>
              </a:solidFill>
              <a:effectLst/>
              <a:latin typeface="+mn-lt"/>
              <a:ea typeface="+mn-ea"/>
              <a:cs typeface="+mn-cs"/>
            </a:rPr>
            <a:t>学不一　</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　月別カリキュラム表の学科時間が「</a:t>
          </a:r>
          <a:r>
            <a:rPr kumimoji="1" lang="en-US" altLang="ja-JP" sz="1100">
              <a:solidFill>
                <a:schemeClr val="dk1"/>
              </a:solidFill>
              <a:effectLst/>
              <a:latin typeface="+mn-lt"/>
              <a:ea typeface="+mn-ea"/>
              <a:cs typeface="+mn-cs"/>
            </a:rPr>
            <a:t>6</a:t>
          </a:r>
          <a:r>
            <a:rPr kumimoji="1" lang="ja-JP" altLang="ja-JP" sz="1100">
              <a:solidFill>
                <a:schemeClr val="dk1"/>
              </a:solidFill>
              <a:effectLst/>
              <a:latin typeface="+mn-lt"/>
              <a:ea typeface="+mn-ea"/>
              <a:cs typeface="+mn-cs"/>
            </a:rPr>
            <a:t>カリキュラム」シートの学科時間と一致していません。</a:t>
          </a:r>
          <a:endParaRPr lang="ja-JP" altLang="ja-JP">
            <a:effectLst/>
          </a:endParaRPr>
        </a:p>
        <a:p>
          <a:pPr eaLnBrk="1" fontAlgn="auto" latinLnBrk="0" hangingPunct="1"/>
          <a:r>
            <a:rPr kumimoji="1" lang="ja-JP" altLang="ja-JP" sz="1100">
              <a:solidFill>
                <a:schemeClr val="dk1"/>
              </a:solidFill>
              <a:effectLst/>
              <a:latin typeface="+mn-lt"/>
              <a:ea typeface="+mn-ea"/>
              <a:cs typeface="+mn-cs"/>
            </a:rPr>
            <a:t>実不一　</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　月別カリキュラム表の実技時間が「</a:t>
          </a:r>
          <a:r>
            <a:rPr kumimoji="1" lang="en-US" altLang="ja-JP" sz="1100">
              <a:solidFill>
                <a:schemeClr val="dk1"/>
              </a:solidFill>
              <a:effectLst/>
              <a:latin typeface="+mn-lt"/>
              <a:ea typeface="+mn-ea"/>
              <a:cs typeface="+mn-cs"/>
            </a:rPr>
            <a:t>6</a:t>
          </a:r>
          <a:r>
            <a:rPr kumimoji="1" lang="ja-JP" altLang="ja-JP" sz="1100">
              <a:solidFill>
                <a:schemeClr val="dk1"/>
              </a:solidFill>
              <a:effectLst/>
              <a:latin typeface="+mn-lt"/>
              <a:ea typeface="+mn-ea"/>
              <a:cs typeface="+mn-cs"/>
            </a:rPr>
            <a:t>カリキュラム」シートの実技時間と一致していません。</a:t>
          </a:r>
          <a:endParaRPr lang="ja-JP" altLang="ja-JP">
            <a:effectLst/>
          </a:endParaRPr>
        </a:p>
        <a:p>
          <a:pPr eaLnBrk="1" fontAlgn="auto" latinLnBrk="0" hangingPunct="1"/>
          <a:r>
            <a:rPr kumimoji="1" lang="ja-JP" altLang="ja-JP" sz="1100">
              <a:solidFill>
                <a:schemeClr val="dk1"/>
              </a:solidFill>
              <a:effectLst/>
              <a:latin typeface="+mn-lt"/>
              <a:ea typeface="+mn-ea"/>
              <a:cs typeface="+mn-cs"/>
            </a:rPr>
            <a:t>就不一　</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　月別カリキュラム表の就職支援時間が「</a:t>
          </a:r>
          <a:r>
            <a:rPr kumimoji="1" lang="en-US" altLang="ja-JP" sz="1100">
              <a:solidFill>
                <a:schemeClr val="dk1"/>
              </a:solidFill>
              <a:effectLst/>
              <a:latin typeface="+mn-lt"/>
              <a:ea typeface="+mn-ea"/>
              <a:cs typeface="+mn-cs"/>
            </a:rPr>
            <a:t>6</a:t>
          </a:r>
          <a:r>
            <a:rPr kumimoji="1" lang="ja-JP" altLang="ja-JP" sz="1100">
              <a:solidFill>
                <a:schemeClr val="dk1"/>
              </a:solidFill>
              <a:effectLst/>
              <a:latin typeface="+mn-lt"/>
              <a:ea typeface="+mn-ea"/>
              <a:cs typeface="+mn-cs"/>
            </a:rPr>
            <a:t>カリキュラム」シートの就職支援時間と一致していません。</a:t>
          </a:r>
          <a:endParaRPr kumimoji="1" lang="en-US" altLang="ja-JP" sz="1100">
            <a:solidFill>
              <a:schemeClr val="dk1"/>
            </a:solidFill>
            <a:effectLst/>
            <a:latin typeface="+mn-lt"/>
            <a:ea typeface="+mn-ea"/>
            <a:cs typeface="+mn-cs"/>
          </a:endParaRPr>
        </a:p>
        <a:p>
          <a:pPr eaLnBrk="1" fontAlgn="auto" latinLnBrk="0" hangingPunct="1"/>
          <a:endParaRPr lang="ja-JP" altLang="ja-JP">
            <a:effectLst/>
          </a:endParaRPr>
        </a:p>
        <a:p>
          <a:r>
            <a:rPr kumimoji="1" lang="ja-JP" altLang="ja-JP" sz="1100">
              <a:solidFill>
                <a:schemeClr val="dk1"/>
              </a:solidFill>
              <a:effectLst/>
              <a:latin typeface="+mn-lt"/>
              <a:ea typeface="+mn-ea"/>
              <a:cs typeface="+mn-cs"/>
            </a:rPr>
            <a:t>実訓不　</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　実訓練時間（学科＋実技＋キー・スキル講習）が訓練コースの要件より不足しています。</a:t>
          </a:r>
          <a:endParaRPr lang="ja-JP" altLang="ja-JP">
            <a:effectLst/>
          </a:endParaRPr>
        </a:p>
        <a:p>
          <a:pPr eaLnBrk="1" fontAlgn="auto" latinLnBrk="0" hangingPunct="1"/>
          <a:r>
            <a:rPr kumimoji="1" lang="ja-JP" altLang="ja-JP" sz="1100">
              <a:solidFill>
                <a:schemeClr val="dk1"/>
              </a:solidFill>
              <a:effectLst/>
              <a:latin typeface="+mn-lt"/>
              <a:ea typeface="+mn-ea"/>
              <a:cs typeface="+mn-cs"/>
            </a:rPr>
            <a:t>実訓超　</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　実訓練時間（学科＋実技＋キー・スキル講習）が訓練コースの要件より超過しています。</a:t>
          </a:r>
          <a:endParaRPr lang="ja-JP" altLang="ja-JP">
            <a:effectLst/>
          </a:endParaRPr>
        </a:p>
        <a:p>
          <a:pPr eaLnBrk="1" fontAlgn="auto" latinLnBrk="0" hangingPunct="1"/>
          <a:r>
            <a:rPr kumimoji="1" lang="ja-JP" altLang="ja-JP" sz="1100">
              <a:solidFill>
                <a:schemeClr val="dk1"/>
              </a:solidFill>
              <a:effectLst/>
              <a:latin typeface="+mn-lt"/>
              <a:ea typeface="+mn-ea"/>
              <a:cs typeface="+mn-cs"/>
            </a:rPr>
            <a:t>就支不　</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　就職支援時間が訓練コースの要件より不足しています。</a:t>
          </a:r>
          <a:endParaRPr lang="ja-JP" altLang="ja-JP">
            <a:effectLst/>
          </a:endParaRPr>
        </a:p>
        <a:p>
          <a:pPr eaLnBrk="1" fontAlgn="auto" latinLnBrk="0" hangingPunct="1"/>
          <a:r>
            <a:rPr kumimoji="1" lang="ja-JP" altLang="ja-JP" sz="1100">
              <a:solidFill>
                <a:schemeClr val="dk1"/>
              </a:solidFill>
              <a:effectLst/>
              <a:latin typeface="+mn-lt"/>
              <a:ea typeface="+mn-ea"/>
              <a:cs typeface="+mn-cs"/>
            </a:rPr>
            <a:t>就支超　</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　就職支援時間が訓練コースの要件より超過しています。</a:t>
          </a:r>
          <a:endParaRPr lang="ja-JP" altLang="ja-JP">
            <a:effectLst/>
          </a:endParaRPr>
        </a:p>
        <a:p>
          <a:pPr eaLnBrk="1" fontAlgn="auto" latinLnBrk="0" hangingPunct="1"/>
          <a:r>
            <a:rPr kumimoji="1" lang="ja-JP" altLang="ja-JP" sz="1100">
              <a:solidFill>
                <a:schemeClr val="dk1"/>
              </a:solidFill>
              <a:effectLst/>
              <a:latin typeface="+mn-lt"/>
              <a:ea typeface="+mn-ea"/>
              <a:cs typeface="+mn-cs"/>
            </a:rPr>
            <a:t>キー不　</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　キー・スキル講習の時間が訓練コースの要件より不足しています。</a:t>
          </a:r>
          <a:endParaRPr lang="ja-JP" altLang="ja-JP">
            <a:effectLst/>
          </a:endParaRPr>
        </a:p>
        <a:p>
          <a:pPr eaLnBrk="1" fontAlgn="auto" latinLnBrk="0" hangingPunct="1"/>
          <a:r>
            <a:rPr kumimoji="1" lang="ja-JP" altLang="ja-JP" sz="1100">
              <a:solidFill>
                <a:schemeClr val="dk1"/>
              </a:solidFill>
              <a:effectLst/>
              <a:latin typeface="+mn-lt"/>
              <a:ea typeface="+mn-ea"/>
              <a:cs typeface="+mn-cs"/>
            </a:rPr>
            <a:t>キー超　</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　キー・スキル講習の時間が訓練コースの要件より超過しています。</a:t>
          </a:r>
          <a:endParaRPr lang="ja-JP" altLang="ja-JP">
            <a:effectLst/>
          </a:endParaRPr>
        </a:p>
        <a:p>
          <a:pPr eaLnBrk="1" fontAlgn="auto" latinLnBrk="0" hangingPunct="1"/>
          <a:r>
            <a:rPr kumimoji="1" lang="ja-JP" altLang="ja-JP" sz="1100">
              <a:solidFill>
                <a:schemeClr val="dk1"/>
              </a:solidFill>
              <a:effectLst/>
              <a:latin typeface="+mn-lt"/>
              <a:ea typeface="+mn-ea"/>
              <a:cs typeface="+mn-cs"/>
            </a:rPr>
            <a:t>実習不　</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　実習型訓練の時間が訓練コースの要件より不足しています。</a:t>
          </a:r>
          <a:endParaRPr kumimoji="1" lang="en-US" altLang="ja-JP" sz="1100">
            <a:solidFill>
              <a:schemeClr val="dk1"/>
            </a:solidFill>
            <a:effectLst/>
            <a:latin typeface="+mn-lt"/>
            <a:ea typeface="+mn-ea"/>
            <a:cs typeface="+mn-cs"/>
          </a:endParaRPr>
        </a:p>
        <a:p>
          <a:pPr eaLnBrk="1" fontAlgn="auto" latinLnBrk="0" hangingPunct="1"/>
          <a:endParaRPr lang="ja-JP" altLang="ja-JP">
            <a:effectLst/>
          </a:endParaRPr>
        </a:p>
        <a:p>
          <a:pPr eaLnBrk="1" fontAlgn="auto" latinLnBrk="0" hangingPunct="1"/>
          <a:r>
            <a:rPr lang="ja-JP" altLang="ja-JP" sz="1100">
              <a:solidFill>
                <a:schemeClr val="dk1"/>
              </a:solidFill>
              <a:effectLst/>
              <a:latin typeface="+mn-lt"/>
              <a:ea typeface="+mn-ea"/>
              <a:cs typeface="+mn-cs"/>
            </a:rPr>
            <a:t>キー一　</a:t>
          </a:r>
          <a:r>
            <a:rPr lang="en-US" altLang="ja-JP" sz="1100">
              <a:solidFill>
                <a:schemeClr val="dk1"/>
              </a:solidFill>
              <a:effectLst/>
              <a:latin typeface="+mn-lt"/>
              <a:ea typeface="+mn-ea"/>
              <a:cs typeface="+mn-cs"/>
            </a:rPr>
            <a:t>…</a:t>
          </a:r>
          <a:r>
            <a:rPr lang="ja-JP" altLang="ja-JP"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月別カリキュラム表のキー・スキル講習が「</a:t>
          </a:r>
          <a:r>
            <a:rPr kumimoji="1" lang="en-US" altLang="ja-JP" sz="1100">
              <a:solidFill>
                <a:schemeClr val="dk1"/>
              </a:solidFill>
              <a:effectLst/>
              <a:latin typeface="+mn-lt"/>
              <a:ea typeface="+mn-ea"/>
              <a:cs typeface="+mn-cs"/>
            </a:rPr>
            <a:t>6</a:t>
          </a:r>
          <a:r>
            <a:rPr kumimoji="1" lang="ja-JP" altLang="ja-JP" sz="1100">
              <a:solidFill>
                <a:schemeClr val="dk1"/>
              </a:solidFill>
              <a:effectLst/>
              <a:latin typeface="+mn-lt"/>
              <a:ea typeface="+mn-ea"/>
              <a:cs typeface="+mn-cs"/>
            </a:rPr>
            <a:t>カリキュラム」シートのキー・スキル講習時間と一致していません。</a:t>
          </a:r>
          <a:endParaRPr lang="ja-JP" altLang="ja-JP">
            <a:effectLst/>
          </a:endParaRPr>
        </a:p>
        <a:p>
          <a:r>
            <a:rPr lang="ja-JP" altLang="ja-JP" sz="1100">
              <a:solidFill>
                <a:schemeClr val="dk1"/>
              </a:solidFill>
              <a:effectLst/>
              <a:latin typeface="+mn-lt"/>
              <a:ea typeface="+mn-ea"/>
              <a:cs typeface="+mn-cs"/>
            </a:rPr>
            <a:t>実習一　</a:t>
          </a:r>
          <a:r>
            <a:rPr lang="en-US" altLang="ja-JP" sz="1100">
              <a:solidFill>
                <a:schemeClr val="dk1"/>
              </a:solidFill>
              <a:effectLst/>
              <a:latin typeface="+mn-lt"/>
              <a:ea typeface="+mn-ea"/>
              <a:cs typeface="+mn-cs"/>
            </a:rPr>
            <a:t>…</a:t>
          </a:r>
          <a:r>
            <a:rPr lang="ja-JP" altLang="ja-JP"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月別カリキュラム表の実習型訓練時間が「</a:t>
          </a:r>
          <a:r>
            <a:rPr kumimoji="1" lang="en-US" altLang="ja-JP" sz="1100">
              <a:solidFill>
                <a:schemeClr val="dk1"/>
              </a:solidFill>
              <a:effectLst/>
              <a:latin typeface="+mn-lt"/>
              <a:ea typeface="+mn-ea"/>
              <a:cs typeface="+mn-cs"/>
            </a:rPr>
            <a:t>6</a:t>
          </a:r>
          <a:r>
            <a:rPr kumimoji="1" lang="ja-JP" altLang="ja-JP" sz="1100">
              <a:solidFill>
                <a:schemeClr val="dk1"/>
              </a:solidFill>
              <a:effectLst/>
              <a:latin typeface="+mn-lt"/>
              <a:ea typeface="+mn-ea"/>
              <a:cs typeface="+mn-cs"/>
            </a:rPr>
            <a:t>カリキュラム」シートの実習型訓練時間と一致していません。</a:t>
          </a:r>
          <a:endParaRPr lang="ja-JP" altLang="ja-JP">
            <a:effectLst/>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47</xdr:col>
      <xdr:colOff>0</xdr:colOff>
      <xdr:row>16</xdr:row>
      <xdr:rowOff>62753</xdr:rowOff>
    </xdr:from>
    <xdr:to>
      <xdr:col>58</xdr:col>
      <xdr:colOff>502024</xdr:colOff>
      <xdr:row>40</xdr:row>
      <xdr:rowOff>313765</xdr:rowOff>
    </xdr:to>
    <xdr:sp macro="" textlink="">
      <xdr:nvSpPr>
        <xdr:cNvPr id="2" name="テキスト ボックス 1">
          <a:extLst>
            <a:ext uri="{FF2B5EF4-FFF2-40B4-BE49-F238E27FC236}">
              <a16:creationId xmlns:a16="http://schemas.microsoft.com/office/drawing/2014/main" id="{00000000-0008-0000-1800-000002000000}"/>
            </a:ext>
          </a:extLst>
        </xdr:cNvPr>
        <xdr:cNvSpPr txBox="1"/>
      </xdr:nvSpPr>
      <xdr:spPr>
        <a:xfrm>
          <a:off x="22479000" y="3377453"/>
          <a:ext cx="8598274" cy="8480612"/>
        </a:xfrm>
        <a:prstGeom prst="rect">
          <a:avLst/>
        </a:prstGeom>
        <a:solidFill>
          <a:schemeClr val="lt1"/>
        </a:solidFill>
        <a:ln w="9525" cmpd="sng">
          <a:solidFill>
            <a:schemeClr val="tx1"/>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月別カリキュラム記載事項の注意点</a:t>
          </a:r>
          <a:r>
            <a:rPr kumimoji="1" lang="en-US" altLang="ja-JP" sz="1100">
              <a:solidFill>
                <a:schemeClr val="dk1"/>
              </a:solidFill>
              <a:effectLst/>
              <a:latin typeface="+mn-lt"/>
              <a:ea typeface="+mn-ea"/>
              <a:cs typeface="+mn-cs"/>
            </a:rPr>
            <a:t>】</a:t>
          </a:r>
          <a:endParaRPr lang="ja-JP" altLang="ja-JP">
            <a:effectLst/>
          </a:endParaRPr>
        </a:p>
        <a:p>
          <a:pPr marL="0" marR="0" indent="0" defTabSz="914400" eaLnBrk="1" fontAlgn="auto" latinLnBrk="0" hangingPunct="1">
            <a:lnSpc>
              <a:spcPct val="100000"/>
            </a:lnSpc>
            <a:spcBef>
              <a:spcPts val="0"/>
            </a:spcBef>
            <a:spcAft>
              <a:spcPts val="0"/>
            </a:spcAft>
            <a:buClrTx/>
            <a:buSzTx/>
            <a:buFontTx/>
            <a:buNone/>
            <a:tabLst/>
            <a:defRPr/>
          </a:pPr>
          <a:endParaRPr kumimoji="1" lang="en-US" altLang="ja-JP" sz="1100"/>
        </a:p>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100"/>
            <a:t>◇  「科目名」は、以下のワークシートに記載されている</a:t>
          </a:r>
          <a:r>
            <a:rPr kumimoji="1" lang="ja-JP" altLang="ja-JP" sz="1100">
              <a:solidFill>
                <a:schemeClr val="dk1"/>
              </a:solidFill>
              <a:effectLst/>
              <a:latin typeface="+mn-lt"/>
              <a:ea typeface="+mn-ea"/>
              <a:cs typeface="+mn-cs"/>
            </a:rPr>
            <a:t>「科目名」を記載願います。</a:t>
          </a:r>
          <a:endParaRPr lang="ja-JP" altLang="ja-JP">
            <a:effectLst/>
          </a:endParaRPr>
        </a:p>
        <a:p>
          <a:r>
            <a:rPr kumimoji="1" lang="ja-JP" altLang="en-US" sz="1100"/>
            <a:t>　　「６　カリキュラム」</a:t>
          </a:r>
          <a:endParaRPr kumimoji="1" lang="en-US" altLang="ja-JP" sz="1100"/>
        </a:p>
        <a:p>
          <a:endParaRPr kumimoji="1" lang="en-US" altLang="ja-JP" sz="1100"/>
        </a:p>
        <a:p>
          <a:r>
            <a:rPr kumimoji="1" lang="ja-JP" altLang="en-US" sz="1100"/>
            <a:t>◇ 科目名の先頭に、「学科」の場合は（学）、「実技」の場合は（実）、「就職支援」の場合は（就）を記載願います。</a:t>
          </a:r>
          <a:endParaRPr kumimoji="1" lang="en-US" altLang="ja-JP" sz="1100"/>
        </a:p>
        <a:p>
          <a:endParaRPr kumimoji="1" lang="en-US" altLang="ja-JP" sz="1100"/>
        </a:p>
        <a:p>
          <a:r>
            <a:rPr kumimoji="1" lang="ja-JP" altLang="en-US" sz="1100"/>
            <a:t>◇ 科目名の末尾に、通し番号を記載願います。</a:t>
          </a:r>
          <a:endParaRPr kumimoji="1" lang="en-US" altLang="ja-JP" sz="1100"/>
        </a:p>
        <a:p>
          <a:r>
            <a:rPr kumimoji="1" lang="ja-JP" altLang="en-US" sz="1100"/>
            <a:t>　　「科目名」＋番号　　→　　（例） </a:t>
          </a:r>
          <a:r>
            <a:rPr kumimoji="1" lang="ja-JP" altLang="en-US" sz="1100" b="1">
              <a:solidFill>
                <a:srgbClr val="FF0000"/>
              </a:solidFill>
            </a:rPr>
            <a:t>（実）Ｅｘｃｅｌ実習①</a:t>
          </a:r>
          <a:r>
            <a:rPr kumimoji="1" lang="ja-JP" altLang="en-US" sz="1100"/>
            <a:t>、（実）Ｅｘｃｅｌ実習②</a:t>
          </a:r>
          <a:endParaRPr kumimoji="1" lang="en-US" altLang="ja-JP" sz="1100"/>
        </a:p>
        <a:p>
          <a:endParaRPr kumimoji="1" lang="en-US" altLang="ja-JP" sz="1100"/>
        </a:p>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100"/>
            <a:t>◇</a:t>
          </a:r>
          <a:r>
            <a:rPr kumimoji="1" lang="ja-JP" altLang="en-US" sz="1100" baseline="0"/>
            <a:t> 各科目の合計が、</a:t>
          </a:r>
          <a:r>
            <a:rPr kumimoji="1" lang="ja-JP" altLang="ja-JP" sz="1100">
              <a:solidFill>
                <a:schemeClr val="dk1"/>
              </a:solidFill>
              <a:effectLst/>
              <a:latin typeface="+mn-lt"/>
              <a:ea typeface="+mn-ea"/>
              <a:cs typeface="+mn-cs"/>
            </a:rPr>
            <a:t>「６　カリキュラム」</a:t>
          </a:r>
          <a:r>
            <a:rPr kumimoji="1" lang="ja-JP" altLang="en-US" sz="1100">
              <a:solidFill>
                <a:schemeClr val="dk1"/>
              </a:solidFill>
              <a:effectLst/>
              <a:latin typeface="+mn-lt"/>
              <a:ea typeface="+mn-ea"/>
              <a:cs typeface="+mn-cs"/>
            </a:rPr>
            <a:t>に記載されている科目の合計時間数と合致していることを必ず確認願います。</a:t>
          </a:r>
          <a:endParaRPr kumimoji="1" lang="en-US" altLang="ja-JP" sz="1100">
            <a:solidFill>
              <a:schemeClr val="dk1"/>
            </a:solidFill>
            <a:effectLst/>
            <a:latin typeface="+mn-lt"/>
            <a:ea typeface="+mn-ea"/>
            <a:cs typeface="+mn-cs"/>
          </a:endParaRPr>
        </a:p>
        <a:p>
          <a:endParaRPr kumimoji="1" lang="en-US" altLang="ja-JP" sz="1100"/>
        </a:p>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100"/>
            <a:t>◇　１日のうち、複数科目を実施する場合は、科目ごとに</a:t>
          </a:r>
          <a:endParaRPr kumimoji="1" lang="en-US" altLang="ja-JP" sz="1100"/>
        </a:p>
        <a:p>
          <a:r>
            <a:rPr kumimoji="1" lang="ja-JP" altLang="en-US" sz="1100"/>
            <a:t>　　「科目名」（時間数） </a:t>
          </a:r>
          <a:r>
            <a:rPr kumimoji="1" lang="en-US" altLang="ja-JP" sz="1100"/>
            <a:t>/  </a:t>
          </a:r>
          <a:r>
            <a:rPr kumimoji="1" lang="ja-JP" altLang="ja-JP" sz="1100">
              <a:solidFill>
                <a:schemeClr val="dk1"/>
              </a:solidFill>
              <a:effectLst/>
              <a:latin typeface="+mn-lt"/>
              <a:ea typeface="+mn-ea"/>
              <a:cs typeface="+mn-cs"/>
            </a:rPr>
            <a:t>「科目名」（時間数</a:t>
          </a:r>
          <a:r>
            <a:rPr kumimoji="1" lang="ja-JP" altLang="en-US" sz="1100">
              <a:solidFill>
                <a:schemeClr val="dk1"/>
              </a:solidFill>
              <a:effectLst/>
              <a:latin typeface="+mn-lt"/>
              <a:ea typeface="+mn-ea"/>
              <a:cs typeface="+mn-cs"/>
            </a:rPr>
            <a:t>・・・・として、</a:t>
          </a:r>
          <a:r>
            <a:rPr kumimoji="1" lang="ja-JP" altLang="en-US" sz="1100"/>
            <a:t>記載してください。</a:t>
          </a:r>
          <a:endParaRPr kumimoji="1" lang="en-US" altLang="ja-JP" sz="1100"/>
        </a:p>
        <a:p>
          <a:r>
            <a:rPr kumimoji="1" lang="ja-JP" altLang="en-US" sz="1100"/>
            <a:t>　　（例）　（実）Ｅｘｃｅｌ実習④</a:t>
          </a:r>
          <a:r>
            <a:rPr kumimoji="1" lang="en-US" altLang="ja-JP" sz="1100"/>
            <a:t>(4h</a:t>
          </a:r>
          <a:r>
            <a:rPr kumimoji="1" lang="ja-JP" altLang="en-US" sz="1100"/>
            <a:t>）</a:t>
          </a:r>
          <a:r>
            <a:rPr kumimoji="1" lang="en-US" altLang="ja-JP" sz="1100"/>
            <a:t>/</a:t>
          </a:r>
          <a:r>
            <a:rPr kumimoji="1" lang="ja-JP" altLang="en-US" sz="1100"/>
            <a:t>　（学）総復習（</a:t>
          </a:r>
          <a:r>
            <a:rPr kumimoji="1" lang="en-US" altLang="ja-JP" sz="1100"/>
            <a:t>2h</a:t>
          </a:r>
          <a:r>
            <a:rPr kumimoji="1" lang="ja-JP" altLang="en-US" sz="1100"/>
            <a:t>）</a:t>
          </a:r>
          <a:endParaRPr kumimoji="1" lang="en-US" altLang="ja-JP" sz="1100"/>
        </a:p>
        <a:p>
          <a:endParaRPr kumimoji="1" lang="en-US" altLang="ja-JP" sz="1100"/>
        </a:p>
        <a:p>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オンライン訓練を実施する場合</a:t>
          </a:r>
          <a:r>
            <a:rPr kumimoji="1" lang="en-US" altLang="ja-JP" sz="1100">
              <a:solidFill>
                <a:schemeClr val="dk1"/>
              </a:solidFill>
              <a:effectLst/>
              <a:latin typeface="+mn-lt"/>
              <a:ea typeface="+mn-ea"/>
              <a:cs typeface="+mn-cs"/>
            </a:rPr>
            <a:t>】</a:t>
          </a:r>
        </a:p>
        <a:p>
          <a:r>
            <a:rPr kumimoji="1" lang="en-US"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 提案時点では、オンライン訓練の設定はできません。選定後、オンライン訓練を設定する場合は、変更届により申請してください。</a:t>
          </a:r>
          <a:endParaRPr lang="ja-JP" altLang="ja-JP">
            <a:effectLst/>
          </a:endParaRPr>
        </a:p>
        <a:p>
          <a:r>
            <a:rPr kumimoji="1" lang="ja-JP" altLang="ja-JP" sz="1100">
              <a:solidFill>
                <a:schemeClr val="dk1"/>
              </a:solidFill>
              <a:effectLst/>
              <a:latin typeface="+mn-lt"/>
              <a:ea typeface="+mn-ea"/>
              <a:cs typeface="+mn-cs"/>
            </a:rPr>
            <a:t>◇ オンライン訓練で実施する科目は、</a:t>
          </a:r>
          <a:r>
            <a:rPr kumimoji="1" lang="ja-JP" altLang="ja-JP" sz="1100" b="1">
              <a:solidFill>
                <a:schemeClr val="dk1"/>
              </a:solidFill>
              <a:effectLst/>
              <a:latin typeface="+mn-lt"/>
              <a:ea typeface="+mn-ea"/>
              <a:cs typeface="+mn-cs"/>
            </a:rPr>
            <a:t>先頭に★を記載願います。</a:t>
          </a:r>
          <a:endParaRPr lang="ja-JP" altLang="ja-JP">
            <a:effectLst/>
          </a:endParaRPr>
        </a:p>
        <a:p>
          <a:r>
            <a:rPr kumimoji="1" lang="ja-JP" altLang="ja-JP" sz="1100">
              <a:solidFill>
                <a:schemeClr val="dk1"/>
              </a:solidFill>
              <a:effectLst/>
              <a:latin typeface="+mn-lt"/>
              <a:ea typeface="+mn-ea"/>
              <a:cs typeface="+mn-cs"/>
            </a:rPr>
            <a:t>　 この場合も★のうしろに（学）や（実）を付して科目名を記載してください。</a:t>
          </a:r>
          <a:endParaRPr lang="ja-JP" altLang="ja-JP">
            <a:effectLst/>
          </a:endParaRPr>
        </a:p>
        <a:p>
          <a:pPr eaLnBrk="1" fontAlgn="auto" latinLnBrk="0" hangingPunct="1"/>
          <a:r>
            <a:rPr kumimoji="1" lang="ja-JP" altLang="ja-JP" sz="1100">
              <a:solidFill>
                <a:schemeClr val="dk1"/>
              </a:solidFill>
              <a:effectLst/>
              <a:latin typeface="+mn-lt"/>
              <a:ea typeface="+mn-ea"/>
              <a:cs typeface="+mn-cs"/>
            </a:rPr>
            <a:t>　　（例）★（実）Ｅｘｃｅｌ実習②、★（実）Ｅｘｃｅｌ実習④</a:t>
          </a:r>
          <a:r>
            <a:rPr kumimoji="1" lang="en-US" altLang="ja-JP" sz="1100">
              <a:solidFill>
                <a:schemeClr val="dk1"/>
              </a:solidFill>
              <a:effectLst/>
              <a:latin typeface="+mn-lt"/>
              <a:ea typeface="+mn-ea"/>
              <a:cs typeface="+mn-cs"/>
            </a:rPr>
            <a:t>(4h</a:t>
          </a:r>
          <a:r>
            <a:rPr kumimoji="1" lang="ja-JP" altLang="ja-JP" sz="1100">
              <a:solidFill>
                <a:schemeClr val="dk1"/>
              </a:solidFill>
              <a:effectLst/>
              <a:latin typeface="+mn-lt"/>
              <a:ea typeface="+mn-ea"/>
              <a:cs typeface="+mn-cs"/>
            </a:rPr>
            <a:t>）</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　（学）総復習（</a:t>
          </a:r>
          <a:r>
            <a:rPr kumimoji="1" lang="en-US" altLang="ja-JP" sz="1100">
              <a:solidFill>
                <a:schemeClr val="dk1"/>
              </a:solidFill>
              <a:effectLst/>
              <a:latin typeface="+mn-lt"/>
              <a:ea typeface="+mn-ea"/>
              <a:cs typeface="+mn-cs"/>
            </a:rPr>
            <a:t>2h</a:t>
          </a:r>
          <a:r>
            <a:rPr kumimoji="1" lang="ja-JP" altLang="ja-JP" sz="1100">
              <a:solidFill>
                <a:schemeClr val="dk1"/>
              </a:solidFill>
              <a:effectLst/>
              <a:latin typeface="+mn-lt"/>
              <a:ea typeface="+mn-ea"/>
              <a:cs typeface="+mn-cs"/>
            </a:rPr>
            <a:t>）</a:t>
          </a:r>
          <a:endParaRPr kumimoji="1" lang="en-US" altLang="ja-JP" sz="1100"/>
        </a:p>
        <a:p>
          <a:endParaRPr kumimoji="1" lang="en-US" altLang="ja-JP" sz="1100"/>
        </a:p>
        <a:p>
          <a:r>
            <a:rPr kumimoji="1" lang="en-US" altLang="ja-JP" sz="1100"/>
            <a:t>【</a:t>
          </a:r>
          <a:r>
            <a:rPr kumimoji="1" lang="ja-JP" altLang="en-US" sz="1100"/>
            <a:t>エラーチェックの内容について</a:t>
          </a:r>
          <a:r>
            <a:rPr kumimoji="1" lang="en-US" altLang="ja-JP" sz="1100"/>
            <a:t>】</a:t>
          </a:r>
          <a:r>
            <a:rPr kumimoji="1" lang="ja-JP" altLang="en-US" sz="1100"/>
            <a:t>　</a:t>
          </a:r>
          <a:r>
            <a:rPr kumimoji="1" lang="ja-JP" altLang="en-US" sz="1400" b="1">
              <a:solidFill>
                <a:srgbClr val="FF0000"/>
              </a:solidFill>
            </a:rPr>
            <a:t>エラーチェック欄は全て空欄の状態にして提出してください。</a:t>
          </a:r>
          <a:endParaRPr kumimoji="1" lang="en-US" altLang="ja-JP" sz="1100" b="1">
            <a:solidFill>
              <a:srgbClr val="FF0000"/>
            </a:solidFill>
          </a:endParaRPr>
        </a:p>
        <a:p>
          <a:r>
            <a:rPr kumimoji="1" lang="ja-JP" altLang="ja-JP" sz="1100">
              <a:solidFill>
                <a:schemeClr val="dk1"/>
              </a:solidFill>
              <a:effectLst/>
              <a:latin typeface="+mn-lt"/>
              <a:ea typeface="+mn-ea"/>
              <a:cs typeface="+mn-cs"/>
            </a:rPr>
            <a:t>月〇不　</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　〇か月目の訓練時間又は訓練日数が訓練コースの要件より不足しています。</a:t>
          </a:r>
          <a:endParaRPr lang="ja-JP" altLang="ja-JP">
            <a:effectLst/>
          </a:endParaRPr>
        </a:p>
        <a:p>
          <a:r>
            <a:rPr kumimoji="1" lang="ja-JP" altLang="ja-JP" sz="1100">
              <a:solidFill>
                <a:schemeClr val="dk1"/>
              </a:solidFill>
              <a:effectLst/>
              <a:latin typeface="+mn-lt"/>
              <a:ea typeface="+mn-ea"/>
              <a:cs typeface="+mn-cs"/>
            </a:rPr>
            <a:t>月〇超　</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　〇か月目の訓練時間が訓練コースの要件より超過しています。</a:t>
          </a:r>
          <a:endParaRPr lang="ja-JP" altLang="ja-JP">
            <a:effectLst/>
          </a:endParaRPr>
        </a:p>
        <a:p>
          <a:pPr eaLnBrk="1" fontAlgn="auto" latinLnBrk="0" hangingPunct="1"/>
          <a:endParaRPr lang="ja-JP" altLang="ja-JP">
            <a:effectLst/>
          </a:endParaRPr>
        </a:p>
        <a:p>
          <a:r>
            <a:rPr kumimoji="1" lang="ja-JP" altLang="ja-JP" sz="1100">
              <a:solidFill>
                <a:schemeClr val="dk1"/>
              </a:solidFill>
              <a:effectLst/>
              <a:latin typeface="+mn-lt"/>
              <a:ea typeface="+mn-ea"/>
              <a:cs typeface="+mn-cs"/>
            </a:rPr>
            <a:t>総不一　</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　月別カリキュラム表の総訓練時間が「</a:t>
          </a:r>
          <a:r>
            <a:rPr kumimoji="1" lang="en-US" altLang="ja-JP" sz="1100">
              <a:solidFill>
                <a:schemeClr val="dk1"/>
              </a:solidFill>
              <a:effectLst/>
              <a:latin typeface="+mn-lt"/>
              <a:ea typeface="+mn-ea"/>
              <a:cs typeface="+mn-cs"/>
            </a:rPr>
            <a:t>6</a:t>
          </a:r>
          <a:r>
            <a:rPr kumimoji="1" lang="ja-JP" altLang="ja-JP" sz="1100">
              <a:solidFill>
                <a:schemeClr val="dk1"/>
              </a:solidFill>
              <a:effectLst/>
              <a:latin typeface="+mn-lt"/>
              <a:ea typeface="+mn-ea"/>
              <a:cs typeface="+mn-cs"/>
            </a:rPr>
            <a:t>カリキュラム」シートの総訓練時間と一致していません。</a:t>
          </a:r>
          <a:endParaRPr lang="ja-JP" altLang="ja-JP">
            <a:effectLst/>
          </a:endParaRPr>
        </a:p>
        <a:p>
          <a:pPr eaLnBrk="1" fontAlgn="auto" latinLnBrk="0" hangingPunct="1"/>
          <a:r>
            <a:rPr kumimoji="1" lang="ja-JP" altLang="ja-JP" sz="1100">
              <a:solidFill>
                <a:schemeClr val="dk1"/>
              </a:solidFill>
              <a:effectLst/>
              <a:latin typeface="+mn-lt"/>
              <a:ea typeface="+mn-ea"/>
              <a:cs typeface="+mn-cs"/>
            </a:rPr>
            <a:t>学不一　</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　月別カリキュラム表の学科時間が「</a:t>
          </a:r>
          <a:r>
            <a:rPr kumimoji="1" lang="en-US" altLang="ja-JP" sz="1100">
              <a:solidFill>
                <a:schemeClr val="dk1"/>
              </a:solidFill>
              <a:effectLst/>
              <a:latin typeface="+mn-lt"/>
              <a:ea typeface="+mn-ea"/>
              <a:cs typeface="+mn-cs"/>
            </a:rPr>
            <a:t>6</a:t>
          </a:r>
          <a:r>
            <a:rPr kumimoji="1" lang="ja-JP" altLang="ja-JP" sz="1100">
              <a:solidFill>
                <a:schemeClr val="dk1"/>
              </a:solidFill>
              <a:effectLst/>
              <a:latin typeface="+mn-lt"/>
              <a:ea typeface="+mn-ea"/>
              <a:cs typeface="+mn-cs"/>
            </a:rPr>
            <a:t>カリキュラム」シートの学科時間と一致していません。</a:t>
          </a:r>
          <a:endParaRPr lang="ja-JP" altLang="ja-JP">
            <a:effectLst/>
          </a:endParaRPr>
        </a:p>
        <a:p>
          <a:pPr eaLnBrk="1" fontAlgn="auto" latinLnBrk="0" hangingPunct="1"/>
          <a:r>
            <a:rPr kumimoji="1" lang="ja-JP" altLang="ja-JP" sz="1100">
              <a:solidFill>
                <a:schemeClr val="dk1"/>
              </a:solidFill>
              <a:effectLst/>
              <a:latin typeface="+mn-lt"/>
              <a:ea typeface="+mn-ea"/>
              <a:cs typeface="+mn-cs"/>
            </a:rPr>
            <a:t>実不一　</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　月別カリキュラム表の実技時間が「</a:t>
          </a:r>
          <a:r>
            <a:rPr kumimoji="1" lang="en-US" altLang="ja-JP" sz="1100">
              <a:solidFill>
                <a:schemeClr val="dk1"/>
              </a:solidFill>
              <a:effectLst/>
              <a:latin typeface="+mn-lt"/>
              <a:ea typeface="+mn-ea"/>
              <a:cs typeface="+mn-cs"/>
            </a:rPr>
            <a:t>6</a:t>
          </a:r>
          <a:r>
            <a:rPr kumimoji="1" lang="ja-JP" altLang="ja-JP" sz="1100">
              <a:solidFill>
                <a:schemeClr val="dk1"/>
              </a:solidFill>
              <a:effectLst/>
              <a:latin typeface="+mn-lt"/>
              <a:ea typeface="+mn-ea"/>
              <a:cs typeface="+mn-cs"/>
            </a:rPr>
            <a:t>カリキュラム」シートの実技時間と一致していません。</a:t>
          </a:r>
          <a:endParaRPr lang="ja-JP" altLang="ja-JP">
            <a:effectLst/>
          </a:endParaRPr>
        </a:p>
        <a:p>
          <a:pPr eaLnBrk="1" fontAlgn="auto" latinLnBrk="0" hangingPunct="1"/>
          <a:r>
            <a:rPr kumimoji="1" lang="ja-JP" altLang="ja-JP" sz="1100">
              <a:solidFill>
                <a:schemeClr val="dk1"/>
              </a:solidFill>
              <a:effectLst/>
              <a:latin typeface="+mn-lt"/>
              <a:ea typeface="+mn-ea"/>
              <a:cs typeface="+mn-cs"/>
            </a:rPr>
            <a:t>就不一　</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　月別カリキュラム表の就職支援時間が「</a:t>
          </a:r>
          <a:r>
            <a:rPr kumimoji="1" lang="en-US" altLang="ja-JP" sz="1100">
              <a:solidFill>
                <a:schemeClr val="dk1"/>
              </a:solidFill>
              <a:effectLst/>
              <a:latin typeface="+mn-lt"/>
              <a:ea typeface="+mn-ea"/>
              <a:cs typeface="+mn-cs"/>
            </a:rPr>
            <a:t>6</a:t>
          </a:r>
          <a:r>
            <a:rPr kumimoji="1" lang="ja-JP" altLang="ja-JP" sz="1100">
              <a:solidFill>
                <a:schemeClr val="dk1"/>
              </a:solidFill>
              <a:effectLst/>
              <a:latin typeface="+mn-lt"/>
              <a:ea typeface="+mn-ea"/>
              <a:cs typeface="+mn-cs"/>
            </a:rPr>
            <a:t>カリキュラム」シートの就職支援時間と一致していません。</a:t>
          </a:r>
          <a:endParaRPr kumimoji="1" lang="en-US" altLang="ja-JP" sz="1100">
            <a:solidFill>
              <a:schemeClr val="dk1"/>
            </a:solidFill>
            <a:effectLst/>
            <a:latin typeface="+mn-lt"/>
            <a:ea typeface="+mn-ea"/>
            <a:cs typeface="+mn-cs"/>
          </a:endParaRPr>
        </a:p>
        <a:p>
          <a:pPr eaLnBrk="1" fontAlgn="auto" latinLnBrk="0" hangingPunct="1"/>
          <a:endParaRPr lang="ja-JP" altLang="ja-JP">
            <a:effectLst/>
          </a:endParaRPr>
        </a:p>
        <a:p>
          <a:r>
            <a:rPr kumimoji="1" lang="ja-JP" altLang="ja-JP" sz="1100">
              <a:solidFill>
                <a:schemeClr val="dk1"/>
              </a:solidFill>
              <a:effectLst/>
              <a:latin typeface="+mn-lt"/>
              <a:ea typeface="+mn-ea"/>
              <a:cs typeface="+mn-cs"/>
            </a:rPr>
            <a:t>実訓不　</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　実訓練時間（学科＋実技＋キー・スキル講習）が訓練コースの要件より不足しています。</a:t>
          </a:r>
          <a:endParaRPr lang="ja-JP" altLang="ja-JP">
            <a:effectLst/>
          </a:endParaRPr>
        </a:p>
        <a:p>
          <a:pPr eaLnBrk="1" fontAlgn="auto" latinLnBrk="0" hangingPunct="1"/>
          <a:r>
            <a:rPr kumimoji="1" lang="ja-JP" altLang="ja-JP" sz="1100">
              <a:solidFill>
                <a:schemeClr val="dk1"/>
              </a:solidFill>
              <a:effectLst/>
              <a:latin typeface="+mn-lt"/>
              <a:ea typeface="+mn-ea"/>
              <a:cs typeface="+mn-cs"/>
            </a:rPr>
            <a:t>実訓超　</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　実訓練時間（学科＋実技＋キー・スキル講習）が訓練コースの要件より超過しています。</a:t>
          </a:r>
          <a:endParaRPr lang="ja-JP" altLang="ja-JP">
            <a:effectLst/>
          </a:endParaRPr>
        </a:p>
        <a:p>
          <a:pPr eaLnBrk="1" fontAlgn="auto" latinLnBrk="0" hangingPunct="1"/>
          <a:r>
            <a:rPr kumimoji="1" lang="ja-JP" altLang="ja-JP" sz="1100">
              <a:solidFill>
                <a:schemeClr val="dk1"/>
              </a:solidFill>
              <a:effectLst/>
              <a:latin typeface="+mn-lt"/>
              <a:ea typeface="+mn-ea"/>
              <a:cs typeface="+mn-cs"/>
            </a:rPr>
            <a:t>就支不　</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　就職支援時間が訓練コースの要件より不足しています。</a:t>
          </a:r>
          <a:endParaRPr lang="ja-JP" altLang="ja-JP">
            <a:effectLst/>
          </a:endParaRPr>
        </a:p>
        <a:p>
          <a:pPr eaLnBrk="1" fontAlgn="auto" latinLnBrk="0" hangingPunct="1"/>
          <a:r>
            <a:rPr kumimoji="1" lang="ja-JP" altLang="ja-JP" sz="1100">
              <a:solidFill>
                <a:schemeClr val="dk1"/>
              </a:solidFill>
              <a:effectLst/>
              <a:latin typeface="+mn-lt"/>
              <a:ea typeface="+mn-ea"/>
              <a:cs typeface="+mn-cs"/>
            </a:rPr>
            <a:t>就支超　</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　就職支援時間が訓練コースの要件より超過しています。</a:t>
          </a:r>
          <a:endParaRPr lang="ja-JP" altLang="ja-JP">
            <a:effectLst/>
          </a:endParaRPr>
        </a:p>
        <a:p>
          <a:pPr eaLnBrk="1" fontAlgn="auto" latinLnBrk="0" hangingPunct="1"/>
          <a:r>
            <a:rPr kumimoji="1" lang="ja-JP" altLang="ja-JP" sz="1100">
              <a:solidFill>
                <a:schemeClr val="dk1"/>
              </a:solidFill>
              <a:effectLst/>
              <a:latin typeface="+mn-lt"/>
              <a:ea typeface="+mn-ea"/>
              <a:cs typeface="+mn-cs"/>
            </a:rPr>
            <a:t>キー不　</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　キー・スキル講習の時間が訓練コースの要件より不足しています。</a:t>
          </a:r>
          <a:endParaRPr lang="ja-JP" altLang="ja-JP">
            <a:effectLst/>
          </a:endParaRPr>
        </a:p>
        <a:p>
          <a:pPr eaLnBrk="1" fontAlgn="auto" latinLnBrk="0" hangingPunct="1"/>
          <a:r>
            <a:rPr kumimoji="1" lang="ja-JP" altLang="ja-JP" sz="1100">
              <a:solidFill>
                <a:schemeClr val="dk1"/>
              </a:solidFill>
              <a:effectLst/>
              <a:latin typeface="+mn-lt"/>
              <a:ea typeface="+mn-ea"/>
              <a:cs typeface="+mn-cs"/>
            </a:rPr>
            <a:t>キー超　</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　キー・スキル講習の時間が訓練コースの要件より超過しています。</a:t>
          </a:r>
          <a:endParaRPr lang="ja-JP" altLang="ja-JP">
            <a:effectLst/>
          </a:endParaRPr>
        </a:p>
        <a:p>
          <a:pPr eaLnBrk="1" fontAlgn="auto" latinLnBrk="0" hangingPunct="1"/>
          <a:r>
            <a:rPr kumimoji="1" lang="ja-JP" altLang="ja-JP" sz="1100">
              <a:solidFill>
                <a:schemeClr val="dk1"/>
              </a:solidFill>
              <a:effectLst/>
              <a:latin typeface="+mn-lt"/>
              <a:ea typeface="+mn-ea"/>
              <a:cs typeface="+mn-cs"/>
            </a:rPr>
            <a:t>実習不　</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　実習型訓練の時間が訓練コースの要件より不足しています。</a:t>
          </a:r>
          <a:endParaRPr kumimoji="1" lang="en-US" altLang="ja-JP" sz="1100">
            <a:solidFill>
              <a:schemeClr val="dk1"/>
            </a:solidFill>
            <a:effectLst/>
            <a:latin typeface="+mn-lt"/>
            <a:ea typeface="+mn-ea"/>
            <a:cs typeface="+mn-cs"/>
          </a:endParaRPr>
        </a:p>
        <a:p>
          <a:pPr eaLnBrk="1" fontAlgn="auto" latinLnBrk="0" hangingPunct="1"/>
          <a:endParaRPr lang="ja-JP" altLang="ja-JP">
            <a:effectLst/>
          </a:endParaRPr>
        </a:p>
        <a:p>
          <a:pPr eaLnBrk="1" fontAlgn="auto" latinLnBrk="0" hangingPunct="1"/>
          <a:r>
            <a:rPr lang="ja-JP" altLang="ja-JP" sz="1100">
              <a:solidFill>
                <a:schemeClr val="dk1"/>
              </a:solidFill>
              <a:effectLst/>
              <a:latin typeface="+mn-lt"/>
              <a:ea typeface="+mn-ea"/>
              <a:cs typeface="+mn-cs"/>
            </a:rPr>
            <a:t>キー一　</a:t>
          </a:r>
          <a:r>
            <a:rPr lang="en-US" altLang="ja-JP" sz="1100">
              <a:solidFill>
                <a:schemeClr val="dk1"/>
              </a:solidFill>
              <a:effectLst/>
              <a:latin typeface="+mn-lt"/>
              <a:ea typeface="+mn-ea"/>
              <a:cs typeface="+mn-cs"/>
            </a:rPr>
            <a:t>…</a:t>
          </a:r>
          <a:r>
            <a:rPr lang="ja-JP" altLang="ja-JP"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月別カリキュラム表のキー・スキル講習が「</a:t>
          </a:r>
          <a:r>
            <a:rPr kumimoji="1" lang="en-US" altLang="ja-JP" sz="1100">
              <a:solidFill>
                <a:schemeClr val="dk1"/>
              </a:solidFill>
              <a:effectLst/>
              <a:latin typeface="+mn-lt"/>
              <a:ea typeface="+mn-ea"/>
              <a:cs typeface="+mn-cs"/>
            </a:rPr>
            <a:t>6</a:t>
          </a:r>
          <a:r>
            <a:rPr kumimoji="1" lang="ja-JP" altLang="ja-JP" sz="1100">
              <a:solidFill>
                <a:schemeClr val="dk1"/>
              </a:solidFill>
              <a:effectLst/>
              <a:latin typeface="+mn-lt"/>
              <a:ea typeface="+mn-ea"/>
              <a:cs typeface="+mn-cs"/>
            </a:rPr>
            <a:t>カリキュラム」シートのキー・スキル講習時間と一致していません。</a:t>
          </a:r>
          <a:endParaRPr lang="ja-JP" altLang="ja-JP">
            <a:effectLst/>
          </a:endParaRPr>
        </a:p>
        <a:p>
          <a:r>
            <a:rPr lang="ja-JP" altLang="ja-JP" sz="1100">
              <a:solidFill>
                <a:schemeClr val="dk1"/>
              </a:solidFill>
              <a:effectLst/>
              <a:latin typeface="+mn-lt"/>
              <a:ea typeface="+mn-ea"/>
              <a:cs typeface="+mn-cs"/>
            </a:rPr>
            <a:t>実習一　</a:t>
          </a:r>
          <a:r>
            <a:rPr lang="en-US" altLang="ja-JP" sz="1100">
              <a:solidFill>
                <a:schemeClr val="dk1"/>
              </a:solidFill>
              <a:effectLst/>
              <a:latin typeface="+mn-lt"/>
              <a:ea typeface="+mn-ea"/>
              <a:cs typeface="+mn-cs"/>
            </a:rPr>
            <a:t>…</a:t>
          </a:r>
          <a:r>
            <a:rPr lang="ja-JP" altLang="ja-JP"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月別カリキュラム表の実習型訓練時間が「</a:t>
          </a:r>
          <a:r>
            <a:rPr kumimoji="1" lang="en-US" altLang="ja-JP" sz="1100">
              <a:solidFill>
                <a:schemeClr val="dk1"/>
              </a:solidFill>
              <a:effectLst/>
              <a:latin typeface="+mn-lt"/>
              <a:ea typeface="+mn-ea"/>
              <a:cs typeface="+mn-cs"/>
            </a:rPr>
            <a:t>6</a:t>
          </a:r>
          <a:r>
            <a:rPr kumimoji="1" lang="ja-JP" altLang="ja-JP" sz="1100">
              <a:solidFill>
                <a:schemeClr val="dk1"/>
              </a:solidFill>
              <a:effectLst/>
              <a:latin typeface="+mn-lt"/>
              <a:ea typeface="+mn-ea"/>
              <a:cs typeface="+mn-cs"/>
            </a:rPr>
            <a:t>カリキュラム」シートの実習型訓練時間と一致していません。</a:t>
          </a:r>
          <a:endParaRPr lang="ja-JP" altLang="ja-JP">
            <a:effectLst/>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63500</xdr:colOff>
      <xdr:row>6</xdr:row>
      <xdr:rowOff>328083</xdr:rowOff>
    </xdr:from>
    <xdr:to>
      <xdr:col>5</xdr:col>
      <xdr:colOff>192616</xdr:colOff>
      <xdr:row>11</xdr:row>
      <xdr:rowOff>198966</xdr:rowOff>
    </xdr:to>
    <xdr:sp macro="" textlink="">
      <xdr:nvSpPr>
        <xdr:cNvPr id="2" name="テキスト ボックス 1">
          <a:extLst>
            <a:ext uri="{FF2B5EF4-FFF2-40B4-BE49-F238E27FC236}">
              <a16:creationId xmlns:a16="http://schemas.microsoft.com/office/drawing/2014/main" id="{00000000-0008-0000-1A00-000002000000}"/>
            </a:ext>
          </a:extLst>
        </xdr:cNvPr>
        <xdr:cNvSpPr txBox="1"/>
      </xdr:nvSpPr>
      <xdr:spPr>
        <a:xfrm>
          <a:off x="317500" y="2159000"/>
          <a:ext cx="6468533" cy="3723216"/>
        </a:xfrm>
        <a:prstGeom prst="rect">
          <a:avLst/>
        </a:prstGeom>
        <a:solidFill>
          <a:sysClr val="window" lastClr="FFFFFF"/>
        </a:solidFill>
        <a:ln w="28575" cmpd="sng">
          <a:solidFill>
            <a:srgbClr val="FF0000"/>
          </a:solidFill>
        </a:ln>
        <a:effectLst/>
      </xdr:spPr>
      <xdr:txBody>
        <a:bodyPr vertOverflow="clip" horzOverflow="clip" wrap="square"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400" b="0" i="0" u="none" strike="noStrike" kern="0" cap="none" spc="0" normalizeH="0" baseline="0" noProof="0">
              <a:ln>
                <a:noFill/>
              </a:ln>
              <a:solidFill>
                <a:srgbClr val="FF0000"/>
              </a:solidFill>
              <a:effectLst/>
              <a:uLnTx/>
              <a:uFillTx/>
              <a:latin typeface="ＭＳ Ｐゴシック" panose="020B0600070205080204" pitchFamily="50" charset="-128"/>
              <a:ea typeface="+mn-ea"/>
              <a:cs typeface="+mn-cs"/>
            </a:rPr>
            <a:t>オンライン科目以外の場合、本シート「１２オンライン環境等」の記載は不要です。</a:t>
          </a:r>
          <a:endParaRPr kumimoji="1" lang="en-US" altLang="ja-JP" sz="24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endParaRPr>
        </a:p>
        <a:p>
          <a:pPr eaLnBrk="1" fontAlgn="auto" latinLnBrk="0" hangingPunct="1"/>
          <a:endParaRPr kumimoji="1" lang="en-US" altLang="ja-JP" sz="1600" b="0" i="0" baseline="0">
            <a:solidFill>
              <a:srgbClr val="FF0000"/>
            </a:solidFill>
            <a:effectLst/>
            <a:latin typeface="+mn-lt"/>
            <a:ea typeface="+mn-ea"/>
            <a:cs typeface="+mn-cs"/>
          </a:endParaRPr>
        </a:p>
        <a:p>
          <a:pPr eaLnBrk="1" fontAlgn="auto" latinLnBrk="0" hangingPunct="1"/>
          <a:r>
            <a:rPr kumimoji="1" lang="en-US" altLang="ja-JP" sz="1600" b="0" i="0" u="none" strike="noStrike" kern="0" cap="none" spc="0" normalizeH="0" baseline="0" noProof="0">
              <a:ln>
                <a:noFill/>
              </a:ln>
              <a:solidFill>
                <a:srgbClr val="FF0000"/>
              </a:solidFill>
              <a:effectLst/>
              <a:uLnTx/>
              <a:uFillTx/>
              <a:latin typeface="+mn-lt"/>
              <a:ea typeface="+mn-ea"/>
              <a:cs typeface="+mn-cs"/>
            </a:rPr>
            <a:t>※</a:t>
          </a:r>
          <a:r>
            <a:rPr kumimoji="1" lang="ja-JP" altLang="en-US" sz="1600" b="0" i="0" u="none" strike="noStrike" kern="0" cap="none" spc="0" normalizeH="0" baseline="0" noProof="0">
              <a:ln>
                <a:noFill/>
              </a:ln>
              <a:solidFill>
                <a:srgbClr val="FF0000"/>
              </a:solidFill>
              <a:effectLst/>
              <a:uLnTx/>
              <a:uFillTx/>
              <a:latin typeface="+mn-lt"/>
              <a:ea typeface="+mn-ea"/>
              <a:cs typeface="+mn-cs"/>
            </a:rPr>
            <a:t>入力の際は、本コメントボックスは削除してください。</a:t>
          </a:r>
          <a:endParaRPr kumimoji="1" lang="ja-JP" altLang="en-US" sz="24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ln>
          <a:headEnd type="none" w="med" len="med"/>
          <a:tailEnd type="none" w="med" len="med"/>
        </a:ln>
        <a:extLst>
          <a:ext uri="{53640926-AAD7-44D8-BBD7-CCE9431645EC}">
            <a14:shadowObscured xmlns:a14="http://schemas.microsoft.com/office/drawing/2010/main" val="1"/>
          </a:ext>
        </a:extLst>
      </a:spPr>
      <a:bodyPr vertOverflow="clip" horzOverflow="clip" wrap="square" lIns="18288" tIns="0" rIns="0" bIns="0" rtlCol="0" anchor="t" upright="1"/>
      <a:lstStyle>
        <a:defPPr algn="l">
          <a:defRPr kumimoji="1" sz="1100"/>
        </a:defPPr>
      </a:lstStyle>
      <a:style>
        <a:lnRef idx="2">
          <a:schemeClr val="accent1"/>
        </a:lnRef>
        <a:fillRef idx="1">
          <a:schemeClr val="lt1"/>
        </a:fillRef>
        <a:effectRef idx="0">
          <a:schemeClr val="accent1"/>
        </a:effectRef>
        <a:fontRef idx="minor">
          <a:schemeClr val="dk1"/>
        </a:fontRef>
      </a: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500000" mc:Ignorable="a14" a14:legacySpreadsheetColorIndex="80"/>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3.xml"/><Relationship Id="rId1" Type="http://schemas.openxmlformats.org/officeDocument/2006/relationships/printerSettings" Target="../printerSettings/printerSettings21.bin"/><Relationship Id="rId4" Type="http://schemas.openxmlformats.org/officeDocument/2006/relationships/comments" Target="../comments9.xml"/></Relationships>
</file>

<file path=xl/worksheets/_rels/sheet22.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4.xml"/><Relationship Id="rId1" Type="http://schemas.openxmlformats.org/officeDocument/2006/relationships/printerSettings" Target="../printerSettings/printerSettings22.bin"/><Relationship Id="rId4" Type="http://schemas.openxmlformats.org/officeDocument/2006/relationships/comments" Target="../comments10.xml"/></Relationships>
</file>

<file path=xl/worksheets/_rels/sheet23.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5.xml"/><Relationship Id="rId1" Type="http://schemas.openxmlformats.org/officeDocument/2006/relationships/printerSettings" Target="../printerSettings/printerSettings23.bin"/><Relationship Id="rId4" Type="http://schemas.openxmlformats.org/officeDocument/2006/relationships/comments" Target="../comments11.xml"/></Relationships>
</file>

<file path=xl/worksheets/_rels/sheet24.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6.xml"/><Relationship Id="rId1" Type="http://schemas.openxmlformats.org/officeDocument/2006/relationships/printerSettings" Target="../printerSettings/printerSettings24.bin"/><Relationship Id="rId4" Type="http://schemas.openxmlformats.org/officeDocument/2006/relationships/comments" Target="../comments12.xml"/></Relationships>
</file>

<file path=xl/worksheets/_rels/sheet25.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7.xml"/><Relationship Id="rId1" Type="http://schemas.openxmlformats.org/officeDocument/2006/relationships/printerSettings" Target="../printerSettings/printerSettings25.bin"/><Relationship Id="rId4" Type="http://schemas.openxmlformats.org/officeDocument/2006/relationships/comments" Target="../comments13.xml"/></Relationships>
</file>

<file path=xl/worksheets/_rels/sheet26.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4.v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3" Type="http://schemas.openxmlformats.org/officeDocument/2006/relationships/comments" Target="../comments15.xml"/><Relationship Id="rId2" Type="http://schemas.openxmlformats.org/officeDocument/2006/relationships/vmlDrawing" Target="../drawings/vmlDrawing15.v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3" Type="http://schemas.openxmlformats.org/officeDocument/2006/relationships/comments" Target="../comments16.xml"/><Relationship Id="rId2" Type="http://schemas.openxmlformats.org/officeDocument/2006/relationships/vmlDrawing" Target="../drawings/vmlDrawing16.v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5.bin"/><Relationship Id="rId4" Type="http://schemas.openxmlformats.org/officeDocument/2006/relationships/comments" Target="../comments1.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6.bin"/><Relationship Id="rId4" Type="http://schemas.openxmlformats.org/officeDocument/2006/relationships/comments" Target="../comments2.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HZ254"/>
  <sheetViews>
    <sheetView topLeftCell="GL1" zoomScale="85" zoomScaleNormal="85" workbookViewId="0">
      <selection activeCell="GS36" sqref="GS36"/>
    </sheetView>
  </sheetViews>
  <sheetFormatPr defaultRowHeight="13.2"/>
  <cols>
    <col min="1" max="1" width="17.77734375" customWidth="1"/>
    <col min="2" max="2" width="21.88671875" customWidth="1"/>
    <col min="4" max="4" width="20.6640625" customWidth="1"/>
    <col min="8" max="8" width="11.44140625" customWidth="1"/>
    <col min="9" max="10" width="11.21875" customWidth="1"/>
    <col min="12" max="12" width="9.44140625" bestFit="1" customWidth="1"/>
    <col min="220" max="220" width="10.44140625" bestFit="1" customWidth="1"/>
    <col min="221" max="221" width="9.44140625" bestFit="1" customWidth="1"/>
  </cols>
  <sheetData>
    <row r="1" spans="1:234">
      <c r="A1" s="982" t="s">
        <v>979</v>
      </c>
      <c r="B1" s="130" t="s">
        <v>958</v>
      </c>
      <c r="C1" s="130" t="s">
        <v>807</v>
      </c>
      <c r="D1" s="130" t="s">
        <v>808</v>
      </c>
      <c r="E1" s="130" t="s">
        <v>674</v>
      </c>
      <c r="F1" s="130" t="s">
        <v>672</v>
      </c>
      <c r="G1" s="130" t="s">
        <v>811</v>
      </c>
      <c r="H1" s="130" t="s">
        <v>429</v>
      </c>
      <c r="I1" s="130" t="s">
        <v>430</v>
      </c>
      <c r="J1" s="130" t="s">
        <v>829</v>
      </c>
      <c r="K1" s="130" t="s">
        <v>814</v>
      </c>
      <c r="L1" s="130" t="s">
        <v>830</v>
      </c>
      <c r="M1" s="130" t="s">
        <v>815</v>
      </c>
      <c r="N1" s="130" t="s">
        <v>816</v>
      </c>
      <c r="O1" s="130" t="s">
        <v>817</v>
      </c>
      <c r="P1" s="130" t="s">
        <v>818</v>
      </c>
      <c r="Q1" s="130" t="s">
        <v>819</v>
      </c>
      <c r="R1" s="130" t="s">
        <v>595</v>
      </c>
      <c r="S1" s="130" t="s">
        <v>596</v>
      </c>
      <c r="T1" s="130" t="s">
        <v>820</v>
      </c>
      <c r="U1" s="130" t="s">
        <v>821</v>
      </c>
      <c r="V1" s="130" t="s">
        <v>427</v>
      </c>
      <c r="W1" s="130" t="s">
        <v>823</v>
      </c>
      <c r="X1" s="130" t="s">
        <v>824</v>
      </c>
      <c r="Y1" s="130" t="s">
        <v>1032</v>
      </c>
      <c r="Z1" s="130" t="s">
        <v>1033</v>
      </c>
      <c r="AA1" s="130" t="s">
        <v>1034</v>
      </c>
      <c r="AB1" s="130" t="s">
        <v>825</v>
      </c>
      <c r="AC1" s="130" t="s">
        <v>826</v>
      </c>
      <c r="AD1" s="130" t="s">
        <v>827</v>
      </c>
      <c r="AE1" s="130" t="s">
        <v>828</v>
      </c>
      <c r="AF1" s="130" t="s">
        <v>831</v>
      </c>
      <c r="AG1" s="130" t="s">
        <v>833</v>
      </c>
      <c r="AH1" s="130" t="s">
        <v>832</v>
      </c>
      <c r="AI1" s="130" t="s">
        <v>834</v>
      </c>
      <c r="AJ1" s="130" t="s">
        <v>835</v>
      </c>
      <c r="AK1" s="130" t="s">
        <v>836</v>
      </c>
      <c r="AL1" s="130" t="s">
        <v>837</v>
      </c>
      <c r="AM1" s="130" t="s">
        <v>838</v>
      </c>
      <c r="AN1" s="130" t="s">
        <v>839</v>
      </c>
      <c r="AO1" s="130" t="s">
        <v>840</v>
      </c>
      <c r="AP1" s="130" t="s">
        <v>841</v>
      </c>
      <c r="AQ1" s="974" t="s">
        <v>842</v>
      </c>
      <c r="AR1" s="130" t="s">
        <v>843</v>
      </c>
      <c r="AS1" s="130"/>
      <c r="AT1" s="130"/>
      <c r="AU1" s="130"/>
      <c r="AV1" s="130"/>
      <c r="AW1" s="130"/>
      <c r="AX1" s="130" t="s">
        <v>26</v>
      </c>
      <c r="AY1" s="130" t="s">
        <v>890</v>
      </c>
      <c r="AZ1" s="130" t="s">
        <v>845</v>
      </c>
      <c r="BA1" s="130" t="s">
        <v>846</v>
      </c>
      <c r="BB1" s="130" t="s">
        <v>847</v>
      </c>
      <c r="BC1" s="130" t="s">
        <v>848</v>
      </c>
      <c r="BD1" s="130" t="s">
        <v>849</v>
      </c>
      <c r="BE1" s="130" t="s">
        <v>1138</v>
      </c>
      <c r="BF1" s="130" t="s">
        <v>24</v>
      </c>
      <c r="BG1" s="130" t="s">
        <v>1024</v>
      </c>
      <c r="BH1" s="130" t="s">
        <v>852</v>
      </c>
      <c r="BI1" s="130" t="s">
        <v>851</v>
      </c>
      <c r="BJ1" s="130" t="s">
        <v>855</v>
      </c>
      <c r="BK1" s="130" t="s">
        <v>1015</v>
      </c>
      <c r="BL1" s="130" t="s">
        <v>853</v>
      </c>
      <c r="BM1" s="130" t="s">
        <v>1016</v>
      </c>
      <c r="BN1" s="130" t="s">
        <v>854</v>
      </c>
      <c r="BO1" s="130" t="s">
        <v>1017</v>
      </c>
      <c r="BP1" s="130" t="s">
        <v>856</v>
      </c>
      <c r="BQ1" s="130" t="s">
        <v>857</v>
      </c>
      <c r="BR1" s="130" t="s">
        <v>858</v>
      </c>
      <c r="BS1" s="130" t="s">
        <v>859</v>
      </c>
      <c r="BT1" s="130" t="s">
        <v>860</v>
      </c>
      <c r="BU1" s="130" t="s">
        <v>861</v>
      </c>
      <c r="BV1" s="130" t="s">
        <v>862</v>
      </c>
      <c r="BW1" s="130" t="s">
        <v>863</v>
      </c>
      <c r="BX1" s="130" t="s">
        <v>864</v>
      </c>
      <c r="BY1" s="130" t="s">
        <v>865</v>
      </c>
      <c r="BZ1" s="130" t="s">
        <v>866</v>
      </c>
      <c r="CA1" s="130" t="s">
        <v>120</v>
      </c>
      <c r="CB1" s="130" t="s">
        <v>868</v>
      </c>
      <c r="CC1" s="130" t="s">
        <v>869</v>
      </c>
      <c r="CD1" s="130" t="s">
        <v>870</v>
      </c>
      <c r="CE1" s="130" t="s">
        <v>871</v>
      </c>
      <c r="CF1" s="130" t="s">
        <v>872</v>
      </c>
      <c r="CG1" s="130" t="s">
        <v>873</v>
      </c>
      <c r="CH1" s="130" t="s">
        <v>874</v>
      </c>
      <c r="CI1" s="130" t="s">
        <v>875</v>
      </c>
      <c r="CJ1" s="130" t="s">
        <v>876</v>
      </c>
      <c r="CK1" s="130" t="s">
        <v>877</v>
      </c>
      <c r="CL1" s="130" t="s">
        <v>878</v>
      </c>
      <c r="CM1" s="130" t="s">
        <v>879</v>
      </c>
      <c r="CN1" s="130" t="s">
        <v>880</v>
      </c>
      <c r="CO1" s="130" t="s">
        <v>881</v>
      </c>
      <c r="CP1" s="130" t="s">
        <v>882</v>
      </c>
      <c r="CQ1" s="130" t="s">
        <v>883</v>
      </c>
      <c r="CR1" s="130" t="s">
        <v>884</v>
      </c>
      <c r="CS1" s="130" t="s">
        <v>885</v>
      </c>
      <c r="CT1" s="130" t="s">
        <v>886</v>
      </c>
      <c r="CU1" s="130" t="s">
        <v>887</v>
      </c>
      <c r="CV1" s="130" t="s">
        <v>888</v>
      </c>
      <c r="CW1" s="130" t="s">
        <v>889</v>
      </c>
      <c r="CX1" s="130"/>
      <c r="CY1" s="130"/>
      <c r="CZ1" s="130"/>
      <c r="DA1" s="130"/>
      <c r="DB1" s="130" t="s">
        <v>434</v>
      </c>
      <c r="DC1" s="130" t="s">
        <v>892</v>
      </c>
      <c r="DD1" s="130" t="s">
        <v>61</v>
      </c>
      <c r="DE1" s="130" t="s">
        <v>894</v>
      </c>
      <c r="DF1" s="130" t="s">
        <v>895</v>
      </c>
      <c r="DG1" s="130" t="s">
        <v>1057</v>
      </c>
      <c r="DH1" s="130" t="s">
        <v>896</v>
      </c>
      <c r="DI1" s="130" t="s">
        <v>897</v>
      </c>
      <c r="DJ1" s="130" t="s">
        <v>1112</v>
      </c>
      <c r="DK1" s="130" t="s">
        <v>1113</v>
      </c>
      <c r="DL1" s="130" t="s">
        <v>898</v>
      </c>
      <c r="DM1" s="130" t="s">
        <v>1137</v>
      </c>
      <c r="DN1" s="130" t="s">
        <v>16</v>
      </c>
      <c r="DO1" s="130" t="s">
        <v>14</v>
      </c>
      <c r="DP1" s="130" t="s">
        <v>619</v>
      </c>
      <c r="DQ1" s="130" t="s">
        <v>904</v>
      </c>
      <c r="DR1" s="130" t="s">
        <v>902</v>
      </c>
      <c r="DS1" s="130" t="s">
        <v>903</v>
      </c>
      <c r="DT1" s="130" t="s">
        <v>905</v>
      </c>
      <c r="DU1" s="130" t="s">
        <v>121</v>
      </c>
      <c r="DV1" s="130" t="s">
        <v>122</v>
      </c>
      <c r="DW1" s="130" t="s">
        <v>396</v>
      </c>
      <c r="DX1" s="130" t="s">
        <v>397</v>
      </c>
      <c r="DY1" s="130" t="s">
        <v>906</v>
      </c>
      <c r="DZ1" s="130" t="s">
        <v>907</v>
      </c>
      <c r="EA1" s="130" t="s">
        <v>908</v>
      </c>
      <c r="EB1" s="130" t="s">
        <v>70</v>
      </c>
      <c r="EC1" s="130" t="s">
        <v>910</v>
      </c>
      <c r="ED1" s="130" t="s">
        <v>911</v>
      </c>
      <c r="EE1" s="130" t="s">
        <v>912</v>
      </c>
      <c r="EF1" s="130" t="s">
        <v>913</v>
      </c>
      <c r="EG1" s="130" t="s">
        <v>914</v>
      </c>
      <c r="EH1" s="130" t="s">
        <v>915</v>
      </c>
      <c r="EI1" s="130" t="s">
        <v>916</v>
      </c>
      <c r="EJ1" s="130" t="s">
        <v>637</v>
      </c>
      <c r="EK1" s="130" t="s">
        <v>503</v>
      </c>
      <c r="EL1" s="130" t="s">
        <v>918</v>
      </c>
      <c r="EM1" s="130" t="s">
        <v>919</v>
      </c>
      <c r="EN1" s="130" t="s">
        <v>920</v>
      </c>
      <c r="EO1" s="130" t="s">
        <v>921</v>
      </c>
      <c r="EP1" s="130" t="s">
        <v>922</v>
      </c>
      <c r="EQ1" s="130" t="s">
        <v>923</v>
      </c>
      <c r="ER1" s="130" t="s">
        <v>924</v>
      </c>
      <c r="ES1" s="130" t="s">
        <v>925</v>
      </c>
      <c r="ET1" s="130" t="s">
        <v>926</v>
      </c>
      <c r="EU1" s="130" t="s">
        <v>927</v>
      </c>
      <c r="EV1" s="130" t="s">
        <v>928</v>
      </c>
      <c r="EW1" s="130" t="s">
        <v>929</v>
      </c>
      <c r="EX1" s="130"/>
      <c r="EY1" s="130"/>
      <c r="EZ1" s="130"/>
      <c r="FA1" s="130"/>
      <c r="FB1" s="130"/>
      <c r="FC1" s="130"/>
      <c r="FD1" s="130"/>
      <c r="FE1" s="130"/>
      <c r="FF1" s="130" t="s">
        <v>930</v>
      </c>
      <c r="FG1" s="130" t="s">
        <v>931</v>
      </c>
      <c r="FH1" s="130" t="s">
        <v>932</v>
      </c>
      <c r="FI1" s="130"/>
      <c r="FJ1" s="130" t="s">
        <v>933</v>
      </c>
      <c r="FK1" s="130" t="s">
        <v>935</v>
      </c>
      <c r="FL1" s="130" t="s">
        <v>785</v>
      </c>
      <c r="FM1" s="130" t="s">
        <v>792</v>
      </c>
      <c r="FN1" s="130"/>
      <c r="FO1" s="130"/>
      <c r="FP1" s="130"/>
      <c r="FQ1" s="130"/>
      <c r="FR1" s="130" t="s">
        <v>938</v>
      </c>
      <c r="FS1" s="130" t="s">
        <v>939</v>
      </c>
      <c r="FT1" s="130" t="s">
        <v>940</v>
      </c>
      <c r="FU1" s="130" t="s">
        <v>941</v>
      </c>
      <c r="FV1" s="130" t="s">
        <v>942</v>
      </c>
      <c r="FW1" s="130" t="s">
        <v>943</v>
      </c>
      <c r="FX1" s="130" t="s">
        <v>944</v>
      </c>
      <c r="FY1" s="130"/>
      <c r="FZ1" s="130" t="s">
        <v>111</v>
      </c>
      <c r="GA1" s="130" t="s">
        <v>639</v>
      </c>
      <c r="GB1" s="130" t="s">
        <v>947</v>
      </c>
      <c r="GC1" s="130" t="s">
        <v>948</v>
      </c>
      <c r="GD1" s="130" t="s">
        <v>949</v>
      </c>
      <c r="GE1" s="130" t="s">
        <v>950</v>
      </c>
      <c r="GF1" s="130" t="s">
        <v>624</v>
      </c>
      <c r="GG1" s="130" t="s">
        <v>952</v>
      </c>
      <c r="GH1" s="130" t="s">
        <v>953</v>
      </c>
      <c r="GI1" s="130" t="s">
        <v>280</v>
      </c>
      <c r="GJ1" s="130" t="s">
        <v>955</v>
      </c>
      <c r="GK1" s="130" t="s">
        <v>956</v>
      </c>
      <c r="GL1" s="130" t="s">
        <v>517</v>
      </c>
      <c r="GM1" s="130" t="s">
        <v>518</v>
      </c>
      <c r="GN1" s="130" t="s">
        <v>386</v>
      </c>
      <c r="GO1" s="130" t="s">
        <v>957</v>
      </c>
      <c r="GP1" s="130"/>
      <c r="GQ1" s="130"/>
      <c r="GR1" s="130" t="s">
        <v>961</v>
      </c>
      <c r="GS1" s="130" t="s">
        <v>962</v>
      </c>
      <c r="GT1" s="130" t="s">
        <v>963</v>
      </c>
      <c r="GU1" s="130" t="s">
        <v>964</v>
      </c>
      <c r="GV1" s="130" t="s">
        <v>965</v>
      </c>
      <c r="GW1" s="130" t="s">
        <v>1056</v>
      </c>
      <c r="GX1" s="130" t="s">
        <v>966</v>
      </c>
      <c r="GY1" s="973" t="s">
        <v>1119</v>
      </c>
      <c r="GZ1" s="973" t="s">
        <v>1120</v>
      </c>
      <c r="HA1" s="973" t="s">
        <v>1121</v>
      </c>
      <c r="HB1" s="130" t="s">
        <v>25</v>
      </c>
      <c r="HC1" s="130" t="s">
        <v>626</v>
      </c>
      <c r="HD1" s="130" t="s">
        <v>969</v>
      </c>
      <c r="HE1" s="130" t="s">
        <v>970</v>
      </c>
      <c r="HF1" s="130" t="s">
        <v>971</v>
      </c>
      <c r="HG1" s="130" t="s">
        <v>972</v>
      </c>
      <c r="HH1" s="130" t="s">
        <v>973</v>
      </c>
      <c r="HI1" s="130"/>
      <c r="HJ1" s="130"/>
      <c r="HK1" s="130" t="s">
        <v>1062</v>
      </c>
      <c r="HL1" s="130" t="s">
        <v>1062</v>
      </c>
      <c r="HM1" s="130" t="s">
        <v>1062</v>
      </c>
      <c r="HN1" s="130" t="s">
        <v>1062</v>
      </c>
      <c r="HO1" s="130" t="s">
        <v>1062</v>
      </c>
      <c r="HP1" s="130" t="s">
        <v>974</v>
      </c>
      <c r="HQ1" s="130" t="s">
        <v>975</v>
      </c>
      <c r="HR1" s="130" t="s">
        <v>976</v>
      </c>
      <c r="HS1" s="130" t="s">
        <v>304</v>
      </c>
      <c r="HT1" s="130" t="s">
        <v>305</v>
      </c>
      <c r="HU1" s="130" t="s">
        <v>300</v>
      </c>
      <c r="HV1" s="130" t="s">
        <v>301</v>
      </c>
      <c r="HW1" s="130" t="s">
        <v>1097</v>
      </c>
      <c r="HX1" s="130" t="s">
        <v>1098</v>
      </c>
      <c r="HY1" t="s">
        <v>315</v>
      </c>
      <c r="HZ1" t="s">
        <v>977</v>
      </c>
    </row>
    <row r="2" spans="1:234">
      <c r="A2" s="982"/>
      <c r="B2" s="130">
        <f>I21</f>
        <v>24</v>
      </c>
      <c r="C2" s="130" t="str">
        <f>I22</f>
        <v/>
      </c>
      <c r="D2" s="130" t="str">
        <f>I23</f>
        <v/>
      </c>
      <c r="E2" s="130" t="str">
        <f>I24</f>
        <v/>
      </c>
      <c r="F2" s="130">
        <f>I25</f>
        <v>2025</v>
      </c>
      <c r="G2" s="130" t="str">
        <f>I26</f>
        <v/>
      </c>
      <c r="H2" s="130" t="str">
        <f>I27</f>
        <v/>
      </c>
      <c r="I2" s="130" t="str">
        <f>I28</f>
        <v/>
      </c>
      <c r="J2" s="130" t="str">
        <f>I29</f>
        <v/>
      </c>
      <c r="K2" s="130" t="str">
        <f>I30</f>
        <v/>
      </c>
      <c r="L2" s="130" t="str">
        <f>I31</f>
        <v/>
      </c>
      <c r="M2" s="130" t="str">
        <f>I32</f>
        <v/>
      </c>
      <c r="N2" s="130" t="str">
        <f>I33</f>
        <v/>
      </c>
      <c r="O2" s="130" t="str">
        <f>I34</f>
        <v/>
      </c>
      <c r="P2" s="130" t="str">
        <f>I35</f>
        <v/>
      </c>
      <c r="Q2" s="130" t="str">
        <f>I36</f>
        <v/>
      </c>
      <c r="R2" s="130" t="str">
        <f>I37</f>
        <v/>
      </c>
      <c r="S2" s="130" t="str">
        <f>I38</f>
        <v/>
      </c>
      <c r="T2" s="130" t="str">
        <f>I39</f>
        <v/>
      </c>
      <c r="U2" s="130" t="str">
        <f>I40</f>
        <v/>
      </c>
      <c r="V2" s="130" t="str">
        <f>I41</f>
        <v/>
      </c>
      <c r="W2" s="130" t="str">
        <f>I42</f>
        <v/>
      </c>
      <c r="X2" s="130" t="str">
        <f>I43</f>
        <v/>
      </c>
      <c r="Y2" s="130" t="str">
        <f>I44</f>
        <v/>
      </c>
      <c r="Z2" s="130" t="str">
        <f>I45</f>
        <v/>
      </c>
      <c r="AA2" s="130" t="str">
        <f>I46</f>
        <v/>
      </c>
      <c r="AB2" s="130" t="str">
        <f>I47</f>
        <v/>
      </c>
      <c r="AC2" s="130" t="str">
        <f>I48</f>
        <v/>
      </c>
      <c r="AD2" s="130" t="str">
        <f>I49</f>
        <v/>
      </c>
      <c r="AE2" s="130" t="str">
        <f>I50</f>
        <v/>
      </c>
      <c r="AF2" s="130" t="str">
        <f>I51</f>
        <v/>
      </c>
      <c r="AG2" s="130" t="str">
        <f>I52</f>
        <v/>
      </c>
      <c r="AH2" s="130" t="str">
        <f>I53</f>
        <v/>
      </c>
      <c r="AI2" s="130">
        <f>I54</f>
        <v>0</v>
      </c>
      <c r="AJ2" s="130">
        <f>I55</f>
        <v>0</v>
      </c>
      <c r="AK2" s="130" t="str">
        <f>I56</f>
        <v/>
      </c>
      <c r="AL2" s="130" t="str">
        <f>I57</f>
        <v/>
      </c>
      <c r="AM2" s="130" t="str">
        <f>I58</f>
        <v/>
      </c>
      <c r="AN2" s="130" t="str">
        <f>I59</f>
        <v/>
      </c>
      <c r="AO2" s="130" t="str">
        <f>I60</f>
        <v/>
      </c>
      <c r="AP2" s="130" t="str">
        <f>I61</f>
        <v/>
      </c>
      <c r="AQ2" s="974" t="str">
        <f>I62</f>
        <v/>
      </c>
      <c r="AR2" s="130" t="str">
        <f>I63</f>
        <v/>
      </c>
      <c r="AS2" s="130" t="str">
        <f>I64</f>
        <v/>
      </c>
      <c r="AT2" s="130" t="str">
        <f>I65</f>
        <v/>
      </c>
      <c r="AU2" s="130" t="str">
        <f>I66</f>
        <v/>
      </c>
      <c r="AV2" s="130" t="str">
        <f>I67</f>
        <v/>
      </c>
      <c r="AW2" s="130" t="str">
        <f>I68</f>
        <v/>
      </c>
      <c r="AX2" s="130" t="str">
        <f>I69</f>
        <v/>
      </c>
      <c r="AY2" s="130" t="str">
        <f>I70</f>
        <v/>
      </c>
      <c r="AZ2" s="130" t="str">
        <f>I71</f>
        <v/>
      </c>
      <c r="BA2" s="130" t="str">
        <f>I72</f>
        <v/>
      </c>
      <c r="BB2" s="130" t="str">
        <f>I73</f>
        <v/>
      </c>
      <c r="BC2" s="130" t="str">
        <f>I74</f>
        <v/>
      </c>
      <c r="BD2" s="130">
        <f>I75</f>
        <v>0</v>
      </c>
      <c r="BE2" s="130" t="str">
        <f>I76</f>
        <v/>
      </c>
      <c r="BF2" s="130" t="str">
        <f>I77</f>
        <v/>
      </c>
      <c r="BG2" s="130" t="str">
        <f>I78</f>
        <v/>
      </c>
      <c r="BH2" s="130" t="str">
        <f>I79</f>
        <v/>
      </c>
      <c r="BI2" s="130" t="str">
        <f>I80</f>
        <v/>
      </c>
      <c r="BJ2" s="130" t="str">
        <f>I81</f>
        <v/>
      </c>
      <c r="BK2" s="130" t="str">
        <f>I82</f>
        <v/>
      </c>
      <c r="BL2" s="130" t="str">
        <f>I83</f>
        <v/>
      </c>
      <c r="BM2" s="130" t="str">
        <f>I84</f>
        <v/>
      </c>
      <c r="BN2" s="130" t="str">
        <f>I85</f>
        <v/>
      </c>
      <c r="BO2" s="130" t="str">
        <f>I86</f>
        <v/>
      </c>
      <c r="BP2" s="130" t="str">
        <f>I87</f>
        <v/>
      </c>
      <c r="BQ2" s="130" t="str">
        <f>I88</f>
        <v/>
      </c>
      <c r="BR2" s="130" t="str">
        <f>I89</f>
        <v/>
      </c>
      <c r="BS2" s="130" t="e">
        <f>I90</f>
        <v>#DIV/0!</v>
      </c>
      <c r="BT2" s="130" t="str">
        <f>I91</f>
        <v/>
      </c>
      <c r="BU2" s="130" t="str">
        <f>I92</f>
        <v/>
      </c>
      <c r="BV2" s="130" t="str">
        <f>I93</f>
        <v/>
      </c>
      <c r="BW2" s="130" t="str">
        <f>I94</f>
        <v/>
      </c>
      <c r="BX2" s="130" t="str">
        <f>I95</f>
        <v/>
      </c>
      <c r="BY2" s="130" t="str">
        <f>I96</f>
        <v/>
      </c>
      <c r="BZ2" s="130" t="str">
        <f>I97</f>
        <v/>
      </c>
      <c r="CA2" s="130" t="str">
        <f>I98</f>
        <v/>
      </c>
      <c r="CB2" s="130" t="str">
        <f>I99</f>
        <v/>
      </c>
      <c r="CC2" s="130" t="str">
        <f>I100</f>
        <v/>
      </c>
      <c r="CD2" s="130" t="str">
        <f>I101</f>
        <v/>
      </c>
      <c r="CE2" s="130" t="str">
        <f>I102</f>
        <v/>
      </c>
      <c r="CF2" s="130" t="e">
        <f>I103</f>
        <v>#DIV/0!</v>
      </c>
      <c r="CG2" s="130" t="str">
        <f>I104</f>
        <v/>
      </c>
      <c r="CH2" s="130" t="str">
        <f>I105</f>
        <v/>
      </c>
      <c r="CI2" s="130" t="str">
        <f>I106</f>
        <v/>
      </c>
      <c r="CJ2" s="130" t="str">
        <f>I107</f>
        <v/>
      </c>
      <c r="CK2" s="130" t="e">
        <f>I108</f>
        <v>#DIV/0!</v>
      </c>
      <c r="CL2" s="130" t="str">
        <f>I109</f>
        <v/>
      </c>
      <c r="CM2" s="130" t="str">
        <f>I110</f>
        <v/>
      </c>
      <c r="CN2" s="130" t="str">
        <f>I111</f>
        <v/>
      </c>
      <c r="CO2" s="130" t="str">
        <f>I112</f>
        <v/>
      </c>
      <c r="CP2" s="130" t="e">
        <f>I113</f>
        <v>#DIV/0!</v>
      </c>
      <c r="CQ2" s="130" t="str">
        <f>I114</f>
        <v/>
      </c>
      <c r="CR2" s="130" t="str">
        <f>I115</f>
        <v/>
      </c>
      <c r="CS2" s="130" t="str">
        <f>I116</f>
        <v/>
      </c>
      <c r="CT2" s="130" t="str">
        <f>I117</f>
        <v/>
      </c>
      <c r="CU2" s="130" t="str">
        <f>I118</f>
        <v/>
      </c>
      <c r="CV2" s="130" t="str">
        <f>I119</f>
        <v/>
      </c>
      <c r="CW2" s="130" t="str">
        <f>I120</f>
        <v/>
      </c>
      <c r="CX2" s="130" t="str">
        <f>I121</f>
        <v/>
      </c>
      <c r="CY2" s="130" t="str">
        <f>I122</f>
        <v/>
      </c>
      <c r="CZ2" s="130" t="str">
        <f>I123</f>
        <v/>
      </c>
      <c r="DA2" s="130" t="str">
        <f>I124</f>
        <v/>
      </c>
      <c r="DB2" s="130" t="str">
        <f>I125</f>
        <v>育児等両立応援訓練（短時間訓練）（５箇月）</v>
      </c>
      <c r="DC2" s="130" t="str">
        <f>I126</f>
        <v/>
      </c>
      <c r="DD2" s="130" t="str">
        <f>I127</f>
        <v/>
      </c>
      <c r="DE2" s="130" t="str">
        <f>I128</f>
        <v/>
      </c>
      <c r="DF2" s="130" t="str">
        <f>I129</f>
        <v/>
      </c>
      <c r="DG2" s="130" t="str">
        <f>I130</f>
        <v/>
      </c>
      <c r="DH2" s="130" t="str">
        <f>I131</f>
        <v/>
      </c>
      <c r="DI2" s="130" t="str">
        <f>I132</f>
        <v/>
      </c>
      <c r="DJ2" s="130" t="str">
        <f>I133</f>
        <v/>
      </c>
      <c r="DK2" s="130" t="str">
        <f>I134</f>
        <v/>
      </c>
      <c r="DL2" s="130" t="str">
        <f>I135</f>
        <v/>
      </c>
      <c r="DM2" s="130" t="str">
        <f>I136</f>
        <v>有</v>
      </c>
      <c r="DN2" s="130" t="str">
        <f>I137</f>
        <v/>
      </c>
      <c r="DO2" s="130" t="str">
        <f>I138</f>
        <v/>
      </c>
      <c r="DP2" s="130" t="str">
        <f>I139</f>
        <v/>
      </c>
      <c r="DQ2" s="130">
        <f>I140</f>
        <v>0</v>
      </c>
      <c r="DR2" s="130" t="str">
        <f>I141</f>
        <v/>
      </c>
      <c r="DS2" s="130" t="str">
        <f>I142</f>
        <v/>
      </c>
      <c r="DT2" s="130">
        <f>I143</f>
        <v>0</v>
      </c>
      <c r="DU2" s="130">
        <f>I144</f>
        <v>0</v>
      </c>
      <c r="DV2" s="130">
        <f>I145</f>
        <v>0</v>
      </c>
      <c r="DW2" s="130">
        <f>I146</f>
        <v>0</v>
      </c>
      <c r="DX2" s="130">
        <f>I147</f>
        <v>0</v>
      </c>
      <c r="DY2" s="130">
        <f>I148</f>
        <v>0</v>
      </c>
      <c r="DZ2" s="130" t="str">
        <f>I149</f>
        <v/>
      </c>
      <c r="EA2" s="130" t="str">
        <f>I150</f>
        <v/>
      </c>
      <c r="EB2" s="130" t="str">
        <f>I151</f>
        <v/>
      </c>
      <c r="EC2" s="130" t="str">
        <f>I152</f>
        <v/>
      </c>
      <c r="ED2" s="130" t="str">
        <f>I153</f>
        <v/>
      </c>
      <c r="EE2" s="130" t="str">
        <f>I154</f>
        <v/>
      </c>
      <c r="EF2" s="130" t="str">
        <f>I155</f>
        <v/>
      </c>
      <c r="EG2" s="130" t="str">
        <f>I156</f>
        <v/>
      </c>
      <c r="EH2" s="130" t="str">
        <f>I157</f>
        <v/>
      </c>
      <c r="EI2" s="130" t="str">
        <f>I158</f>
        <v/>
      </c>
      <c r="EJ2" s="130" t="str">
        <f>I159</f>
        <v/>
      </c>
      <c r="EK2" s="130" t="str">
        <f>I160</f>
        <v/>
      </c>
      <c r="EL2" s="130" t="str">
        <f>I161</f>
        <v>対象外</v>
      </c>
      <c r="EM2" s="130" t="str">
        <f>I162</f>
        <v>対象外</v>
      </c>
      <c r="EN2" s="130" t="str">
        <f>I163</f>
        <v>対象外</v>
      </c>
      <c r="EO2" s="130" t="str">
        <f>I164</f>
        <v>対象外</v>
      </c>
      <c r="EP2" s="130" t="str">
        <f>I165</f>
        <v>対象外</v>
      </c>
      <c r="EQ2" s="130" t="str">
        <f>I166</f>
        <v>対象外</v>
      </c>
      <c r="ER2" s="130" t="str">
        <f>I167</f>
        <v>対象外</v>
      </c>
      <c r="ES2" s="130" t="str">
        <f>I168</f>
        <v>対象外</v>
      </c>
      <c r="ET2" s="130" t="str">
        <f>I169</f>
        <v>対象外</v>
      </c>
      <c r="EU2" s="130" t="str">
        <f>I170</f>
        <v/>
      </c>
      <c r="EV2" s="130" t="str">
        <f>I171</f>
        <v/>
      </c>
      <c r="EW2" s="130" t="str">
        <f>I172</f>
        <v/>
      </c>
      <c r="EX2" s="130" t="str">
        <f>I173</f>
        <v/>
      </c>
      <c r="EY2" s="130" t="str">
        <f>I174</f>
        <v/>
      </c>
      <c r="EZ2" s="130" t="str">
        <f>I175</f>
        <v/>
      </c>
      <c r="FA2" s="130" t="str">
        <f>I176</f>
        <v/>
      </c>
      <c r="FB2" s="130" t="str">
        <f>I177</f>
        <v/>
      </c>
      <c r="FC2" s="130" t="str">
        <f>I178</f>
        <v/>
      </c>
      <c r="FD2" s="130" t="str">
        <f>I179</f>
        <v/>
      </c>
      <c r="FE2" s="130" t="str">
        <f>I180</f>
        <v/>
      </c>
      <c r="FF2" s="130" t="str">
        <f>I181</f>
        <v/>
      </c>
      <c r="FG2" s="130" t="str">
        <f>I182</f>
        <v/>
      </c>
      <c r="FH2" s="130" t="str">
        <f>I183</f>
        <v/>
      </c>
      <c r="FI2" s="130">
        <f>I184</f>
        <v>0</v>
      </c>
      <c r="FJ2" s="130" t="str">
        <f>I185</f>
        <v/>
      </c>
      <c r="FK2" s="130" t="str">
        <f>I186</f>
        <v/>
      </c>
      <c r="FL2" s="130">
        <f>I187</f>
        <v>0</v>
      </c>
      <c r="FM2" s="130">
        <f>I188</f>
        <v>0</v>
      </c>
      <c r="FN2" s="130" t="str">
        <f>I189</f>
        <v/>
      </c>
      <c r="FO2" s="130" t="str">
        <f>I190</f>
        <v/>
      </c>
      <c r="FP2" s="130" t="str">
        <f>I191</f>
        <v/>
      </c>
      <c r="FQ2" s="130" t="str">
        <f>I192</f>
        <v/>
      </c>
      <c r="FR2" s="130" t="str">
        <f>I193</f>
        <v/>
      </c>
      <c r="FS2" s="130" t="str">
        <f>I194</f>
        <v/>
      </c>
      <c r="FT2" s="130" t="str">
        <f>I195</f>
        <v/>
      </c>
      <c r="FU2" s="130" t="str">
        <f>I196</f>
        <v/>
      </c>
      <c r="FV2" s="130" t="str">
        <f>I197</f>
        <v/>
      </c>
      <c r="FW2" s="130" t="str">
        <f>I198</f>
        <v/>
      </c>
      <c r="FX2" s="130" t="str">
        <f>I199</f>
        <v/>
      </c>
      <c r="FY2" s="130" t="str">
        <f>I200</f>
        <v/>
      </c>
      <c r="FZ2" s="130" t="str">
        <f>I201</f>
        <v/>
      </c>
      <c r="GA2" s="130" t="str">
        <f>I202</f>
        <v/>
      </c>
      <c r="GB2" s="130" t="str">
        <f>I203</f>
        <v/>
      </c>
      <c r="GC2" s="130" t="str">
        <f>I204</f>
        <v/>
      </c>
      <c r="GD2" s="130" t="str">
        <f>I205</f>
        <v/>
      </c>
      <c r="GE2" s="130" t="str">
        <f>I206</f>
        <v/>
      </c>
      <c r="GF2" s="130">
        <f>I207</f>
        <v>0</v>
      </c>
      <c r="GG2" s="130">
        <f>I208</f>
        <v>0</v>
      </c>
      <c r="GH2" s="130" t="str">
        <f>I209</f>
        <v>オンライン設定無し</v>
      </c>
      <c r="GI2" s="130">
        <f>I210</f>
        <v>0</v>
      </c>
      <c r="GJ2" s="130">
        <f>I211</f>
        <v>0</v>
      </c>
      <c r="GK2" s="130">
        <f>I212</f>
        <v>0</v>
      </c>
      <c r="GL2" s="130" t="str">
        <f>I213</f>
        <v/>
      </c>
      <c r="GM2" s="130" t="str">
        <f>I214</f>
        <v/>
      </c>
      <c r="GN2" s="130">
        <f>I215</f>
        <v>0</v>
      </c>
      <c r="GO2" s="130">
        <f>I216</f>
        <v>6</v>
      </c>
      <c r="GP2" s="130" t="str">
        <f>I217</f>
        <v/>
      </c>
      <c r="GQ2" s="130" t="str">
        <f>I218</f>
        <v/>
      </c>
      <c r="GR2" s="130" t="str">
        <f>I219</f>
        <v/>
      </c>
      <c r="GS2" s="130" t="str">
        <f>I220</f>
        <v/>
      </c>
      <c r="GT2" s="130" t="str">
        <f>I221</f>
        <v>「８就職担当名簿」に入力してください。</v>
      </c>
      <c r="GU2" s="130" t="str">
        <f>I222</f>
        <v>「８就職担当名簿」に入力してください。</v>
      </c>
      <c r="GV2" s="130" t="str">
        <f>I223</f>
        <v>「８就職担当名簿」に入力してください。</v>
      </c>
      <c r="GW2" s="130" t="str">
        <f>I224</f>
        <v>「８就職担当名簿」に入力してください。</v>
      </c>
      <c r="GX2" s="130" t="str">
        <f>I225</f>
        <v>「８就職担当名簿」に入力してください。</v>
      </c>
      <c r="GY2" s="130">
        <f>I226</f>
        <v>0</v>
      </c>
      <c r="GZ2" s="130">
        <f>I227</f>
        <v>0</v>
      </c>
      <c r="HA2" s="130">
        <f>I228</f>
        <v>0</v>
      </c>
      <c r="HB2" s="130" t="str">
        <f>I229</f>
        <v/>
      </c>
      <c r="HC2" s="130" t="str">
        <f>I230</f>
        <v/>
      </c>
      <c r="HD2" s="130" t="str">
        <f>I231</f>
        <v/>
      </c>
      <c r="HE2" s="130" t="str">
        <f>I232</f>
        <v/>
      </c>
      <c r="HF2" s="130" t="str">
        <f>I233</f>
        <v/>
      </c>
      <c r="HG2" s="130" t="str">
        <f>I234</f>
        <v/>
      </c>
      <c r="HH2" s="130" t="str">
        <f>I235</f>
        <v/>
      </c>
      <c r="HI2" s="974" t="str">
        <f>I236</f>
        <v/>
      </c>
      <c r="HJ2" s="130" t="str">
        <f>I237</f>
        <v/>
      </c>
      <c r="HK2" s="974" t="str">
        <f>I238</f>
        <v/>
      </c>
      <c r="HL2" s="974" t="str">
        <f>I239</f>
        <v/>
      </c>
      <c r="HM2" s="974" t="str">
        <f>I240</f>
        <v/>
      </c>
      <c r="HN2" s="974" t="str">
        <f>I241</f>
        <v/>
      </c>
      <c r="HO2" s="974" t="str">
        <f>I242</f>
        <v/>
      </c>
      <c r="HP2" s="130" t="str">
        <f>I243</f>
        <v/>
      </c>
      <c r="HQ2" s="130" t="str">
        <f>I244</f>
        <v/>
      </c>
      <c r="HR2" s="130" t="str">
        <f>I245</f>
        <v/>
      </c>
      <c r="HS2" s="130" t="str">
        <f>I246</f>
        <v/>
      </c>
      <c r="HT2" s="130" t="str">
        <f>I247</f>
        <v/>
      </c>
      <c r="HU2" s="130" t="str">
        <f>I248</f>
        <v/>
      </c>
      <c r="HV2" s="130" t="str">
        <f>I249</f>
        <v/>
      </c>
      <c r="HW2" s="130" t="str">
        <f>I250</f>
        <v/>
      </c>
      <c r="HX2" s="130" t="str">
        <f>I251</f>
        <v/>
      </c>
      <c r="HY2" t="str">
        <f>I252</f>
        <v/>
      </c>
      <c r="HZ2" t="str">
        <f>I253</f>
        <v/>
      </c>
    </row>
    <row r="3" spans="1:234">
      <c r="A3" s="982"/>
      <c r="B3" s="130"/>
      <c r="C3" s="130"/>
      <c r="D3" s="130"/>
      <c r="E3" s="130"/>
      <c r="F3" s="130"/>
      <c r="G3" s="130"/>
      <c r="H3" s="130"/>
      <c r="I3" s="130"/>
      <c r="J3" s="130"/>
      <c r="K3" s="130"/>
      <c r="L3" s="130"/>
      <c r="M3" s="130"/>
      <c r="N3" s="130"/>
      <c r="O3" s="130"/>
      <c r="P3" s="130"/>
      <c r="Q3" s="130"/>
      <c r="R3" s="130"/>
      <c r="S3" s="130"/>
      <c r="T3" s="130"/>
      <c r="U3" s="130"/>
      <c r="V3" s="130"/>
      <c r="W3" s="130"/>
      <c r="X3" s="130"/>
      <c r="Y3" s="130"/>
      <c r="Z3" s="130"/>
      <c r="AA3" s="130"/>
      <c r="AB3" s="130"/>
      <c r="AC3" s="130"/>
      <c r="AD3" s="130"/>
      <c r="AE3" s="130"/>
      <c r="AF3" s="130"/>
      <c r="AG3" s="130"/>
      <c r="AH3" s="130"/>
      <c r="AI3" s="130"/>
      <c r="AJ3" s="130"/>
      <c r="AK3" s="130"/>
      <c r="AL3" s="130"/>
      <c r="AM3" s="130"/>
      <c r="AN3" s="130"/>
      <c r="AO3" s="130"/>
      <c r="AP3" s="130"/>
      <c r="AQ3" s="974"/>
      <c r="AR3" s="130"/>
      <c r="AS3" s="130"/>
      <c r="AT3" s="130"/>
      <c r="AU3" s="130"/>
      <c r="AV3" s="130"/>
      <c r="AW3" s="130"/>
      <c r="AX3" s="130"/>
      <c r="AY3" s="130"/>
      <c r="AZ3" s="130"/>
      <c r="BA3" s="130"/>
      <c r="BB3" s="130"/>
      <c r="BC3" s="130"/>
      <c r="BD3" s="130"/>
      <c r="BE3" s="130"/>
      <c r="BF3" s="130"/>
      <c r="BG3" s="130"/>
      <c r="BH3" s="130"/>
      <c r="BI3" s="130"/>
      <c r="BJ3" s="130"/>
      <c r="BK3" s="130"/>
      <c r="BL3" s="130"/>
      <c r="BM3" s="130"/>
      <c r="BN3" s="130"/>
      <c r="BO3" s="130"/>
      <c r="BP3" s="130"/>
      <c r="BQ3" s="130"/>
      <c r="BR3" s="130"/>
      <c r="BS3" s="130"/>
      <c r="BT3" s="130"/>
      <c r="BU3" s="130"/>
      <c r="BV3" s="130"/>
      <c r="BW3" s="130"/>
      <c r="BX3" s="130"/>
      <c r="BY3" s="130"/>
      <c r="BZ3" s="130"/>
      <c r="CA3" s="130"/>
      <c r="CB3" s="130"/>
      <c r="CC3" s="130"/>
      <c r="CD3" s="130"/>
      <c r="CE3" s="130"/>
      <c r="CF3" s="130"/>
      <c r="CG3" s="130"/>
      <c r="CH3" s="130"/>
      <c r="CI3" s="130"/>
      <c r="CJ3" s="130"/>
      <c r="CK3" s="130"/>
      <c r="CL3" s="130"/>
      <c r="CM3" s="130"/>
      <c r="CN3" s="130"/>
      <c r="CO3" s="130"/>
      <c r="CP3" s="130"/>
      <c r="CQ3" s="130"/>
      <c r="CR3" s="130"/>
      <c r="CS3" s="130"/>
      <c r="CT3" s="130"/>
      <c r="CU3" s="130"/>
      <c r="CV3" s="130"/>
      <c r="CW3" s="130"/>
      <c r="CX3" s="130"/>
      <c r="CY3" s="130"/>
      <c r="CZ3" s="130"/>
      <c r="DA3" s="130"/>
      <c r="DB3" s="130"/>
      <c r="DC3" s="130"/>
      <c r="DD3" s="130"/>
      <c r="DE3" s="130"/>
      <c r="DF3" s="130"/>
      <c r="DG3" s="130"/>
      <c r="DH3" s="130"/>
      <c r="DI3" s="130"/>
      <c r="DJ3" s="130"/>
      <c r="DK3" s="130"/>
      <c r="DL3" s="130"/>
      <c r="DM3" s="130"/>
      <c r="DN3" s="130"/>
      <c r="DO3" s="130"/>
      <c r="DP3" s="130"/>
      <c r="DQ3" s="130"/>
      <c r="DR3" s="130"/>
      <c r="DS3" s="130"/>
      <c r="DT3" s="130"/>
      <c r="DU3" s="130"/>
      <c r="DV3" s="130"/>
      <c r="DW3" s="130"/>
      <c r="DX3" s="130"/>
      <c r="DY3" s="130"/>
      <c r="DZ3" s="130"/>
      <c r="EA3" s="130"/>
      <c r="EB3" s="130"/>
      <c r="EC3" s="130"/>
      <c r="ED3" s="130"/>
      <c r="EE3" s="130"/>
      <c r="EF3" s="130"/>
      <c r="EG3" s="130"/>
      <c r="EH3" s="130"/>
      <c r="EI3" s="130"/>
      <c r="EJ3" s="130"/>
      <c r="EK3" s="130"/>
      <c r="EL3" s="130"/>
      <c r="EM3" s="130"/>
      <c r="EN3" s="130"/>
      <c r="EO3" s="130"/>
      <c r="EP3" s="130"/>
      <c r="EQ3" s="130"/>
      <c r="ER3" s="130"/>
      <c r="ES3" s="130"/>
      <c r="ET3" s="130"/>
      <c r="EU3" s="130"/>
      <c r="EV3" s="130"/>
      <c r="EW3" s="130"/>
      <c r="EX3" s="130"/>
      <c r="EY3" s="130"/>
      <c r="EZ3" s="130"/>
      <c r="FA3" s="130"/>
      <c r="FB3" s="130"/>
      <c r="FC3" s="130"/>
      <c r="FD3" s="130"/>
      <c r="FE3" s="130"/>
      <c r="FF3" s="130"/>
      <c r="FG3" s="130"/>
      <c r="FH3" s="130"/>
      <c r="FI3" s="130"/>
      <c r="FJ3" s="130"/>
      <c r="FK3" s="130"/>
      <c r="FL3" s="130"/>
      <c r="FM3" s="130"/>
      <c r="FN3" s="130"/>
      <c r="FO3" s="130"/>
      <c r="FP3" s="130"/>
      <c r="FQ3" s="130"/>
      <c r="FR3" s="130"/>
      <c r="FS3" s="130"/>
      <c r="FT3" s="130"/>
      <c r="FU3" s="130"/>
      <c r="FV3" s="130"/>
      <c r="FW3" s="130"/>
      <c r="FX3" s="130"/>
      <c r="FY3" s="130"/>
      <c r="FZ3" s="130"/>
      <c r="GA3" s="130"/>
      <c r="GB3" s="130"/>
      <c r="GC3" s="130"/>
      <c r="GD3" s="130"/>
      <c r="GE3" s="130"/>
      <c r="GF3" s="130"/>
      <c r="GG3" s="130"/>
      <c r="GH3" s="130"/>
      <c r="GI3" s="130"/>
      <c r="GJ3" s="130"/>
      <c r="GK3" s="130"/>
      <c r="GL3" s="130"/>
      <c r="GM3" s="130"/>
      <c r="GN3" s="130"/>
      <c r="GO3" s="130"/>
      <c r="GP3" s="130"/>
      <c r="GQ3" s="130"/>
      <c r="GR3" s="130"/>
      <c r="GS3" s="130"/>
      <c r="GT3" s="130"/>
      <c r="GU3" s="130"/>
      <c r="GV3" s="130"/>
      <c r="GW3" s="130"/>
      <c r="GX3" s="130"/>
      <c r="GY3" s="130"/>
      <c r="GZ3" s="130"/>
      <c r="HA3" s="130"/>
      <c r="HB3" s="130"/>
      <c r="HC3" s="130"/>
      <c r="HD3" s="130"/>
      <c r="HE3" s="130"/>
      <c r="HF3" s="130"/>
      <c r="HG3" s="130"/>
      <c r="HH3" s="130"/>
      <c r="HI3" s="130"/>
      <c r="HJ3" s="130"/>
      <c r="HK3" s="130"/>
      <c r="HL3" s="130"/>
      <c r="HM3" s="130"/>
      <c r="HN3" s="130"/>
      <c r="HO3" s="130"/>
      <c r="HP3" s="130"/>
      <c r="HQ3" s="130"/>
      <c r="HR3" s="130"/>
      <c r="HS3" s="130"/>
      <c r="HT3" s="130"/>
      <c r="HU3" s="130"/>
      <c r="HV3" s="130"/>
      <c r="HW3" s="130"/>
      <c r="HX3" s="130"/>
    </row>
    <row r="4" spans="1:234">
      <c r="A4" s="982"/>
      <c r="B4" s="130"/>
      <c r="C4" s="130"/>
      <c r="D4" s="130"/>
      <c r="E4" s="130"/>
      <c r="F4" s="973"/>
      <c r="G4" s="973"/>
      <c r="H4" s="973"/>
      <c r="I4" s="973"/>
      <c r="J4" s="973"/>
      <c r="K4" s="973"/>
      <c r="L4" s="973"/>
      <c r="M4" s="973"/>
      <c r="N4" s="973"/>
      <c r="O4" s="973"/>
      <c r="P4" s="973"/>
      <c r="Q4" s="973"/>
      <c r="R4" s="973"/>
      <c r="S4" s="973"/>
      <c r="T4" s="973"/>
      <c r="U4" s="973"/>
      <c r="V4" s="973"/>
      <c r="W4" s="973"/>
      <c r="X4" s="973"/>
      <c r="Y4" s="973"/>
      <c r="Z4" s="973"/>
      <c r="AA4" s="973"/>
      <c r="AB4" s="973"/>
      <c r="AC4" s="973"/>
      <c r="AD4" s="973"/>
      <c r="AE4" s="973"/>
      <c r="AF4" s="973"/>
      <c r="AG4" s="973"/>
      <c r="AH4" s="973"/>
      <c r="AI4" s="973"/>
      <c r="AJ4" s="973"/>
      <c r="AK4" s="973"/>
      <c r="AL4" s="973"/>
      <c r="AM4" s="973"/>
      <c r="AN4" s="973"/>
      <c r="AO4" s="973"/>
      <c r="AP4" s="973"/>
      <c r="AQ4" s="975"/>
      <c r="AR4" s="973"/>
      <c r="AS4" s="973"/>
      <c r="AT4" s="973"/>
      <c r="AU4" s="973"/>
      <c r="AV4" s="973"/>
      <c r="AW4" s="973"/>
      <c r="AX4" s="973"/>
      <c r="AY4" s="973"/>
      <c r="AZ4" s="973"/>
      <c r="BA4" s="973"/>
      <c r="BB4" s="973"/>
      <c r="BC4" s="973"/>
      <c r="BD4" s="973"/>
      <c r="BE4" s="973"/>
      <c r="BF4" s="973"/>
      <c r="BG4" s="973"/>
      <c r="BH4" s="973"/>
      <c r="BI4" s="973"/>
      <c r="BJ4" s="973"/>
      <c r="BK4" s="973"/>
      <c r="BL4" s="973"/>
      <c r="BM4" s="973"/>
      <c r="BN4" s="973"/>
      <c r="BO4" s="973"/>
      <c r="BP4" s="973"/>
      <c r="BQ4" s="973"/>
      <c r="BR4" s="973"/>
      <c r="BS4" s="973"/>
      <c r="BT4" s="973"/>
      <c r="BU4" s="973"/>
      <c r="BV4" s="973"/>
      <c r="BW4" s="973"/>
      <c r="BX4" s="973"/>
      <c r="BY4" s="973"/>
      <c r="BZ4" s="973"/>
      <c r="CA4" s="973"/>
      <c r="CB4" s="973"/>
      <c r="CC4" s="973"/>
      <c r="CD4" s="973"/>
      <c r="CE4" s="973"/>
      <c r="CF4" s="973"/>
      <c r="CG4" s="973"/>
      <c r="CH4" s="973"/>
      <c r="CI4" s="973"/>
      <c r="CJ4" s="973"/>
      <c r="CK4" s="973"/>
      <c r="CL4" s="973"/>
      <c r="CM4" s="973"/>
      <c r="CN4" s="973"/>
      <c r="CO4" s="973"/>
      <c r="CP4" s="973"/>
      <c r="CQ4" s="973"/>
      <c r="CR4" s="973"/>
      <c r="CS4" s="973"/>
      <c r="CT4" s="973"/>
      <c r="CU4" s="973"/>
      <c r="CV4" s="973"/>
      <c r="CW4" s="973"/>
      <c r="CX4" s="973"/>
      <c r="CY4" s="973"/>
      <c r="CZ4" s="973"/>
      <c r="DA4" s="973"/>
      <c r="DB4" s="973"/>
      <c r="DC4" s="973"/>
      <c r="DD4" s="973"/>
      <c r="DE4" s="973"/>
      <c r="DF4" s="973"/>
      <c r="DG4" s="973"/>
      <c r="DH4" s="973"/>
      <c r="DI4" s="973"/>
      <c r="DJ4" s="973"/>
      <c r="DK4" s="973"/>
      <c r="DL4" s="973"/>
      <c r="DM4" s="973"/>
      <c r="DN4" s="973"/>
      <c r="DO4" s="973"/>
      <c r="DP4" s="973"/>
      <c r="DQ4" s="973"/>
      <c r="DR4" s="973"/>
      <c r="DS4" s="973"/>
      <c r="DT4" s="973"/>
      <c r="DU4" s="973"/>
      <c r="DV4" s="973"/>
      <c r="DW4" s="973"/>
      <c r="DX4" s="973"/>
      <c r="DY4" s="973"/>
      <c r="DZ4" s="973"/>
      <c r="EA4" s="973"/>
      <c r="EB4" s="973"/>
      <c r="EC4" s="973"/>
      <c r="ED4" s="973"/>
      <c r="EE4" s="973"/>
      <c r="EF4" s="973"/>
      <c r="EG4" s="973"/>
      <c r="EH4" s="973"/>
      <c r="EI4" s="973"/>
      <c r="EJ4" s="973"/>
      <c r="EK4" s="973"/>
      <c r="EL4" s="973"/>
      <c r="EM4" s="973"/>
      <c r="EN4" s="973"/>
      <c r="EO4" s="973"/>
      <c r="EP4" s="973"/>
      <c r="EQ4" s="973"/>
      <c r="ER4" s="973"/>
      <c r="ES4" s="973"/>
      <c r="ET4" s="973"/>
      <c r="EU4" s="973"/>
      <c r="EV4" s="973"/>
      <c r="EW4" s="973"/>
      <c r="EX4" s="973"/>
      <c r="EY4" s="973"/>
      <c r="EZ4" s="973"/>
      <c r="FA4" s="973"/>
      <c r="FB4" s="973"/>
      <c r="FC4" s="973"/>
      <c r="FD4" s="973"/>
      <c r="FE4" s="973"/>
      <c r="FF4" s="973"/>
      <c r="FG4" s="973"/>
      <c r="FH4" s="973"/>
      <c r="FI4" s="973"/>
      <c r="FJ4" s="973"/>
      <c r="FK4" s="973"/>
      <c r="FL4" s="973"/>
      <c r="FM4" s="973"/>
      <c r="FN4" s="973"/>
      <c r="FO4" s="973"/>
      <c r="FP4" s="973"/>
      <c r="FQ4" s="973"/>
      <c r="FR4" s="973"/>
      <c r="FS4" s="973"/>
      <c r="FT4" s="973"/>
      <c r="FU4" s="973"/>
      <c r="FV4" s="973"/>
      <c r="FW4" s="973"/>
      <c r="FX4" s="973"/>
      <c r="FY4" s="973"/>
      <c r="FZ4" s="973"/>
      <c r="GA4" s="973"/>
      <c r="GB4" s="973"/>
      <c r="GC4" s="973"/>
      <c r="GD4" s="973"/>
      <c r="GE4" s="973"/>
      <c r="GF4" s="973"/>
      <c r="GG4" s="973"/>
      <c r="GH4" s="973"/>
      <c r="GI4" s="973"/>
      <c r="GJ4" s="973"/>
      <c r="GK4" s="973"/>
      <c r="GL4" s="973"/>
      <c r="GM4" s="973"/>
      <c r="GN4" s="973"/>
      <c r="GO4" s="973"/>
      <c r="GP4" s="973"/>
      <c r="GQ4" s="973"/>
      <c r="GR4" s="973"/>
      <c r="GS4" s="973"/>
      <c r="GT4" s="973"/>
      <c r="GU4" s="973"/>
      <c r="GV4" s="973"/>
      <c r="GW4" s="973"/>
      <c r="GX4" s="973"/>
      <c r="GY4" s="973"/>
      <c r="GZ4" s="973"/>
      <c r="HA4" s="973"/>
      <c r="HB4" s="973"/>
      <c r="HC4" s="973"/>
      <c r="HD4" s="973"/>
      <c r="HE4" s="973"/>
      <c r="HF4" s="973"/>
      <c r="HG4" s="973"/>
      <c r="HH4" s="973"/>
      <c r="HI4" s="973"/>
      <c r="HJ4" s="973"/>
      <c r="HK4" s="973"/>
      <c r="HL4" s="973"/>
      <c r="HM4" s="973"/>
      <c r="HN4" s="973"/>
      <c r="HO4" s="973"/>
      <c r="HP4" s="973"/>
      <c r="HQ4" s="973"/>
      <c r="HR4" s="973"/>
      <c r="HS4" s="973"/>
      <c r="HT4" s="973"/>
      <c r="HU4" s="973"/>
      <c r="HV4" s="973"/>
      <c r="HW4" s="973"/>
      <c r="HX4" s="973"/>
    </row>
    <row r="8" spans="1:234" ht="13.8" thickBot="1">
      <c r="A8" t="s">
        <v>521</v>
      </c>
    </row>
    <row r="9" spans="1:234" ht="13.8" thickBot="1">
      <c r="A9" s="347" t="str">
        <f>I137</f>
        <v/>
      </c>
      <c r="E9" t="s">
        <v>771</v>
      </c>
    </row>
    <row r="10" spans="1:234" ht="13.8" thickBot="1">
      <c r="A10" t="s">
        <v>745</v>
      </c>
      <c r="E10" s="347"/>
      <c r="F10" t="s">
        <v>773</v>
      </c>
    </row>
    <row r="11" spans="1:234" ht="13.8" thickBot="1">
      <c r="A11" s="347" t="str">
        <f>'４訓練の概要'!D7</f>
        <v>育児等両立応援訓練（短時間訓練）（５箇月）</v>
      </c>
      <c r="E11" s="928"/>
      <c r="F11" t="s">
        <v>772</v>
      </c>
    </row>
    <row r="12" spans="1:234" ht="13.8" thickBot="1">
      <c r="A12" t="s">
        <v>781</v>
      </c>
      <c r="E12" s="929"/>
      <c r="F12" t="s">
        <v>774</v>
      </c>
    </row>
    <row r="13" spans="1:234" ht="13.8" thickBot="1">
      <c r="A13" s="947" t="str">
        <f>VLOOKUP($A$11,祝日!$K$3:$Z$25,15,FALSE)</f>
        <v>育</v>
      </c>
      <c r="E13" s="930"/>
    </row>
    <row r="14" spans="1:234" ht="13.8" thickBot="1">
      <c r="A14" t="s">
        <v>768</v>
      </c>
      <c r="E14" s="931"/>
    </row>
    <row r="15" spans="1:234" ht="13.8" thickBot="1">
      <c r="A15" s="947">
        <f>VLOOKUP($A$11,祝日!$K$3:$Z$25,14,FALSE)</f>
        <v>24</v>
      </c>
      <c r="E15" s="932"/>
    </row>
    <row r="18" spans="1:12" ht="13.8" thickBot="1"/>
    <row r="19" spans="1:12" ht="13.8" thickBot="1">
      <c r="A19" s="565" t="s">
        <v>644</v>
      </c>
      <c r="B19" s="566" t="s">
        <v>746</v>
      </c>
      <c r="C19" s="566" t="s">
        <v>645</v>
      </c>
      <c r="D19" s="230" t="s">
        <v>646</v>
      </c>
      <c r="E19" s="565" t="s">
        <v>747</v>
      </c>
      <c r="F19" s="566" t="s">
        <v>292</v>
      </c>
      <c r="G19" s="230" t="s">
        <v>611</v>
      </c>
      <c r="I19" s="1263" t="s">
        <v>770</v>
      </c>
      <c r="J19" s="1264"/>
      <c r="K19" s="1265"/>
      <c r="L19" t="s">
        <v>775</v>
      </c>
    </row>
    <row r="20" spans="1:12" ht="13.8" thickBot="1">
      <c r="A20" s="565" t="s">
        <v>780</v>
      </c>
      <c r="B20" s="566" t="s">
        <v>978</v>
      </c>
      <c r="C20" s="566"/>
      <c r="D20" s="230" t="s">
        <v>979</v>
      </c>
      <c r="E20" s="977"/>
      <c r="F20" s="976"/>
      <c r="G20" s="978"/>
      <c r="I20" s="979"/>
      <c r="J20" s="980"/>
      <c r="K20" s="981"/>
      <c r="L20" t="s">
        <v>776</v>
      </c>
    </row>
    <row r="21" spans="1:12" ht="13.8" thickBot="1">
      <c r="A21" s="565"/>
      <c r="B21" s="566" t="s">
        <v>768</v>
      </c>
      <c r="C21" s="566"/>
      <c r="D21" s="230" t="s">
        <v>958</v>
      </c>
      <c r="E21" s="565">
        <f t="shared" ref="E21:G21" si="0">IF($A15="","",$A15)</f>
        <v>24</v>
      </c>
      <c r="F21" s="566">
        <f t="shared" si="0"/>
        <v>24</v>
      </c>
      <c r="G21" s="230">
        <f t="shared" si="0"/>
        <v>24</v>
      </c>
      <c r="I21" s="945">
        <f>IF($A$13="デュ",$F21,$E21)</f>
        <v>24</v>
      </c>
      <c r="J21" s="1"/>
      <c r="K21" s="946"/>
      <c r="L21" t="s">
        <v>776</v>
      </c>
    </row>
    <row r="22" spans="1:12">
      <c r="A22" s="493" t="s">
        <v>980</v>
      </c>
      <c r="B22" t="s">
        <v>650</v>
      </c>
      <c r="D22" s="78" t="s">
        <v>807</v>
      </c>
      <c r="E22" s="1185" t="str">
        <f>IF(受託決定後記載シート!$D15="","",受託決定後記載シート!$D15)</f>
        <v/>
      </c>
      <c r="F22" t="str">
        <f>IF(受託決定後記載シート!$D15="","",受託決定後記載シート!$D15)</f>
        <v/>
      </c>
      <c r="G22" s="78" t="str">
        <f>IF(受託決定後記載シート!$D15="","",受託決定後記載シート!$D15)</f>
        <v/>
      </c>
      <c r="I22" s="942" t="str">
        <f>IF($A$13="デュ",$F22,$E22)</f>
        <v/>
      </c>
      <c r="J22" s="943"/>
      <c r="K22" s="944"/>
      <c r="L22" t="s">
        <v>776</v>
      </c>
    </row>
    <row r="23" spans="1:12">
      <c r="A23" s="493"/>
      <c r="B23" t="s">
        <v>651</v>
      </c>
      <c r="D23" s="78" t="s">
        <v>808</v>
      </c>
      <c r="E23" s="493" t="str">
        <f>IF(受託決定後記載シート!$D16="","",受託決定後記載シート!$D16)</f>
        <v/>
      </c>
      <c r="F23" t="str">
        <f>IF(受託決定後記載シート!$D16="","",受託決定後記載シート!$D16)</f>
        <v/>
      </c>
      <c r="G23" s="78" t="str">
        <f>IF(受託決定後記載シート!$D16="","",受託決定後記載シート!$D16)</f>
        <v/>
      </c>
      <c r="I23" s="945" t="str">
        <f>IF($A$13="デュ",$F23,$E23)</f>
        <v/>
      </c>
      <c r="J23" s="1"/>
      <c r="K23" s="946"/>
      <c r="L23" t="s">
        <v>776</v>
      </c>
    </row>
    <row r="24" spans="1:12">
      <c r="A24" s="493"/>
      <c r="B24" t="s">
        <v>674</v>
      </c>
      <c r="D24" s="78" t="s">
        <v>809</v>
      </c>
      <c r="E24" s="493" t="str">
        <f>IF(受託決定後記載シート!$D17="","",受託決定後記載シート!$D17)</f>
        <v/>
      </c>
      <c r="F24" t="str">
        <f>IF(受託決定後記載シート!$D17="","",受託決定後記載シート!$D17)</f>
        <v/>
      </c>
      <c r="G24" s="78" t="str">
        <f>IF(受託決定後記載シート!$D17="","",受託決定後記載シート!$D17)</f>
        <v/>
      </c>
      <c r="I24" s="945" t="str">
        <f t="shared" ref="I24:I83" si="1">IF($A$13="デュ",$F24,$E24)</f>
        <v/>
      </c>
      <c r="J24" s="1"/>
      <c r="K24" s="946"/>
      <c r="L24" t="s">
        <v>776</v>
      </c>
    </row>
    <row r="25" spans="1:12" ht="12.6" customHeight="1">
      <c r="A25" s="493" t="s">
        <v>748</v>
      </c>
      <c r="B25" t="s">
        <v>672</v>
      </c>
      <c r="D25" s="78" t="s">
        <v>810</v>
      </c>
      <c r="E25" s="562">
        <f>IF('１契約者及び訓練規模等'!$D2="","",'１契約者及び訓練規模等'!$D2)</f>
        <v>2025</v>
      </c>
      <c r="F25" s="563">
        <f>IF('１契約者及び訓練規模等'!$D2="","",'１契約者及び訓練規模等'!$D2)</f>
        <v>2025</v>
      </c>
      <c r="G25" s="934">
        <f>IF('１契約者及び訓練規模等'!$D2="","",'１契約者及び訓練規模等'!$D2)</f>
        <v>2025</v>
      </c>
      <c r="I25" s="493">
        <f t="shared" si="1"/>
        <v>2025</v>
      </c>
      <c r="K25" s="78"/>
      <c r="L25" t="s">
        <v>776</v>
      </c>
    </row>
    <row r="26" spans="1:12">
      <c r="A26" s="493" t="s">
        <v>748</v>
      </c>
      <c r="B26" t="s">
        <v>50</v>
      </c>
      <c r="D26" s="78" t="s">
        <v>811</v>
      </c>
      <c r="E26" s="562" t="str">
        <f>IF('１契約者及び訓練規模等'!$D5="","",'１契約者及び訓練規模等'!$D5)</f>
        <v/>
      </c>
      <c r="F26" s="563" t="str">
        <f>IF('１契約者及び訓練規模等'!$D5="","",'１契約者及び訓練規模等'!$D5)</f>
        <v/>
      </c>
      <c r="G26" s="934" t="str">
        <f>IF('１契約者及び訓練規模等'!$D5="","",'１契約者及び訓練規模等'!$D5)</f>
        <v/>
      </c>
      <c r="I26" s="493" t="str">
        <f t="shared" si="1"/>
        <v/>
      </c>
      <c r="K26" s="78"/>
      <c r="L26" t="s">
        <v>777</v>
      </c>
    </row>
    <row r="27" spans="1:12">
      <c r="A27" s="493"/>
      <c r="B27" t="s">
        <v>429</v>
      </c>
      <c r="D27" s="78" t="s">
        <v>812</v>
      </c>
      <c r="E27" s="562" t="str">
        <f>IF('１契約者及び訓練規模等'!$D6="","",'１契約者及び訓練規模等'!$D6)</f>
        <v/>
      </c>
      <c r="F27" s="563" t="str">
        <f>IF('１契約者及び訓練規模等'!$D6="","",'１契約者及び訓練規模等'!$D6)</f>
        <v/>
      </c>
      <c r="G27" s="934" t="str">
        <f>IF('１契約者及び訓練規模等'!$D6="","",'１契約者及び訓練規模等'!$D6)</f>
        <v/>
      </c>
      <c r="I27" s="493" t="str">
        <f t="shared" si="1"/>
        <v/>
      </c>
      <c r="K27" s="78"/>
      <c r="L27" t="s">
        <v>777</v>
      </c>
    </row>
    <row r="28" spans="1:12">
      <c r="A28" s="493"/>
      <c r="B28" t="s">
        <v>430</v>
      </c>
      <c r="D28" s="78" t="s">
        <v>813</v>
      </c>
      <c r="E28" s="562" t="str">
        <f>IF('１契約者及び訓練規模等'!$D7="","",'１契約者及び訓練規模等'!$D7)</f>
        <v/>
      </c>
      <c r="F28" s="563" t="str">
        <f>IF('１契約者及び訓練規模等'!$D7="","",'１契約者及び訓練規模等'!$D7)</f>
        <v/>
      </c>
      <c r="G28" s="934" t="str">
        <f>IF('１契約者及び訓練規模等'!$D7="","",'１契約者及び訓練規模等'!$D7)</f>
        <v/>
      </c>
      <c r="I28" s="493" t="str">
        <f t="shared" si="1"/>
        <v/>
      </c>
      <c r="K28" s="78"/>
      <c r="L28" t="s">
        <v>777</v>
      </c>
    </row>
    <row r="29" spans="1:12">
      <c r="A29" s="493"/>
      <c r="B29" t="s">
        <v>12</v>
      </c>
      <c r="C29" t="s">
        <v>343</v>
      </c>
      <c r="D29" s="78" t="s">
        <v>829</v>
      </c>
      <c r="E29" s="562" t="str">
        <f>IF('１契約者及び訓練規模等'!$D8="","",'１契約者及び訓練規模等'!$D8)</f>
        <v/>
      </c>
      <c r="F29" s="563" t="str">
        <f>IF('１契約者及び訓練規模等'!$D8="","",'１契約者及び訓練規模等'!$D8)</f>
        <v/>
      </c>
      <c r="G29" s="934" t="str">
        <f>IF('１契約者及び訓練規模等'!$D8="","",'１契約者及び訓練規模等'!$D8)</f>
        <v/>
      </c>
      <c r="I29" s="493" t="str">
        <f t="shared" si="1"/>
        <v/>
      </c>
      <c r="K29" s="78"/>
      <c r="L29" t="s">
        <v>777</v>
      </c>
    </row>
    <row r="30" spans="1:12">
      <c r="A30" s="493"/>
      <c r="C30" t="s">
        <v>344</v>
      </c>
      <c r="D30" s="78" t="s">
        <v>814</v>
      </c>
      <c r="E30" s="562" t="str">
        <f>IF('１契約者及び訓練規模等'!$D9="","",'１契約者及び訓練規模等'!$D9)</f>
        <v/>
      </c>
      <c r="F30" s="563" t="str">
        <f>IF('１契約者及び訓練規模等'!$D9="","",'１契約者及び訓練規模等'!$D9)</f>
        <v/>
      </c>
      <c r="G30" s="934" t="str">
        <f>IF('１契約者及び訓練規模等'!$D9="","",'１契約者及び訓練規模等'!$D9)</f>
        <v/>
      </c>
      <c r="I30" s="493" t="str">
        <f t="shared" si="1"/>
        <v/>
      </c>
      <c r="K30" s="78"/>
      <c r="L30" t="s">
        <v>777</v>
      </c>
    </row>
    <row r="31" spans="1:12">
      <c r="A31" s="493"/>
      <c r="B31" t="s">
        <v>19</v>
      </c>
      <c r="D31" s="78" t="s">
        <v>830</v>
      </c>
      <c r="E31" s="562" t="str">
        <f>IF('１契約者及び訓練規模等'!$D10="","",'１契約者及び訓練規模等'!$D10)</f>
        <v/>
      </c>
      <c r="F31" s="563" t="str">
        <f>IF('１契約者及び訓練規模等'!$D10="","",'１契約者及び訓練規模等'!$D10)</f>
        <v/>
      </c>
      <c r="G31" s="934" t="str">
        <f>IF('１契約者及び訓練規模等'!$D10="","",'１契約者及び訓練規模等'!$D10)</f>
        <v/>
      </c>
      <c r="I31" s="493" t="str">
        <f t="shared" si="1"/>
        <v/>
      </c>
      <c r="K31" s="78"/>
      <c r="L31" t="s">
        <v>777</v>
      </c>
    </row>
    <row r="32" spans="1:12">
      <c r="A32" s="493"/>
      <c r="B32" t="s">
        <v>11</v>
      </c>
      <c r="D32" s="78" t="s">
        <v>815</v>
      </c>
      <c r="E32" s="562" t="str">
        <f>IF('１契約者及び訓練規模等'!$D11="","",'１契約者及び訓練規模等'!$D11)</f>
        <v/>
      </c>
      <c r="F32" s="563" t="str">
        <f>IF('１契約者及び訓練規模等'!$D11="","",'１契約者及び訓練規模等'!$D11)</f>
        <v/>
      </c>
      <c r="G32" s="934" t="str">
        <f>IF('１契約者及び訓練規模等'!$D11="","",'１契約者及び訓練規模等'!$D11)</f>
        <v/>
      </c>
      <c r="I32" s="493" t="str">
        <f t="shared" si="1"/>
        <v/>
      </c>
      <c r="K32" s="78"/>
      <c r="L32" t="s">
        <v>777</v>
      </c>
    </row>
    <row r="33" spans="1:12">
      <c r="A33" s="493"/>
      <c r="B33" t="s">
        <v>417</v>
      </c>
      <c r="D33" s="78" t="s">
        <v>816</v>
      </c>
      <c r="E33" s="562" t="str">
        <f>IF('１契約者及び訓練規模等'!$D12="","",'１契約者及び訓練規模等'!$D12)</f>
        <v/>
      </c>
      <c r="F33" s="563" t="str">
        <f>IF('１契約者及び訓練規模等'!$D12="","",'１契約者及び訓練規模等'!$D12)</f>
        <v/>
      </c>
      <c r="G33" s="934" t="str">
        <f>IF('１契約者及び訓練規模等'!$D12="","",'１契約者及び訓練規模等'!$D12)</f>
        <v/>
      </c>
      <c r="I33" s="493" t="str">
        <f t="shared" si="1"/>
        <v/>
      </c>
      <c r="K33" s="78"/>
      <c r="L33" t="s">
        <v>777</v>
      </c>
    </row>
    <row r="34" spans="1:12">
      <c r="A34" s="493"/>
      <c r="B34" t="s">
        <v>267</v>
      </c>
      <c r="D34" s="78" t="s">
        <v>817</v>
      </c>
      <c r="E34" s="562" t="str">
        <f>IF('１契約者及び訓練規模等'!$D13="","",'１契約者及び訓練規模等'!$D13)</f>
        <v/>
      </c>
      <c r="F34" s="563" t="str">
        <f>IF('１契約者及び訓練規模等'!$D13="","",'１契約者及び訓練規模等'!$D13)</f>
        <v/>
      </c>
      <c r="G34" s="934" t="str">
        <f>IF('１契約者及び訓練規模等'!$D13="","",'１契約者及び訓練規模等'!$D13)</f>
        <v/>
      </c>
      <c r="I34" s="493" t="str">
        <f t="shared" si="1"/>
        <v/>
      </c>
      <c r="K34" s="78"/>
      <c r="L34" t="s">
        <v>777</v>
      </c>
    </row>
    <row r="35" spans="1:12">
      <c r="A35" s="493"/>
      <c r="B35" t="s">
        <v>419</v>
      </c>
      <c r="D35" s="78" t="s">
        <v>818</v>
      </c>
      <c r="E35" s="562" t="str">
        <f>IF('１契約者及び訓練規模等'!$D14="","",'１契約者及び訓練規模等'!$D14)</f>
        <v/>
      </c>
      <c r="F35" s="563" t="str">
        <f>IF('１契約者及び訓練規模等'!$D14="","",'１契約者及び訓練規模等'!$D14)</f>
        <v/>
      </c>
      <c r="G35" s="934" t="str">
        <f>IF('１契約者及び訓練規模等'!$D14="","",'１契約者及び訓練規模等'!$D14)</f>
        <v/>
      </c>
      <c r="I35" s="493" t="str">
        <f t="shared" si="1"/>
        <v/>
      </c>
      <c r="K35" s="78"/>
      <c r="L35" t="s">
        <v>777</v>
      </c>
    </row>
    <row r="36" spans="1:12">
      <c r="A36" s="493"/>
      <c r="B36" t="s">
        <v>421</v>
      </c>
      <c r="D36" s="78" t="s">
        <v>819</v>
      </c>
      <c r="E36" s="562" t="str">
        <f>IF('１契約者及び訓練規模等'!$D15="","",'１契約者及び訓練規模等'!$D15)</f>
        <v/>
      </c>
      <c r="F36" s="563" t="str">
        <f>IF('１契約者及び訓練規模等'!$D15="","",'１契約者及び訓練規模等'!$D15)</f>
        <v/>
      </c>
      <c r="G36" s="934" t="str">
        <f>IF('１契約者及び訓練規模等'!$D15="","",'１契約者及び訓練規模等'!$D15)</f>
        <v/>
      </c>
      <c r="I36" s="493" t="str">
        <f t="shared" si="1"/>
        <v/>
      </c>
      <c r="K36" s="78"/>
      <c r="L36" t="s">
        <v>777</v>
      </c>
    </row>
    <row r="37" spans="1:12">
      <c r="A37" s="493"/>
      <c r="B37" t="s">
        <v>595</v>
      </c>
      <c r="D37" s="78" t="s">
        <v>595</v>
      </c>
      <c r="E37" s="562" t="str">
        <f>IF('１契約者及び訓練規模等'!$D16="","",'１契約者及び訓練規模等'!$D16)</f>
        <v/>
      </c>
      <c r="F37" s="563" t="str">
        <f>IF('１契約者及び訓練規模等'!$D16="","",'１契約者及び訓練規模等'!$D16)</f>
        <v/>
      </c>
      <c r="G37" s="934" t="str">
        <f>IF('１契約者及び訓練規模等'!$D16="","",'１契約者及び訓練規模等'!$D16)</f>
        <v/>
      </c>
      <c r="I37" s="493" t="str">
        <f t="shared" si="1"/>
        <v/>
      </c>
      <c r="K37" s="78"/>
      <c r="L37" t="s">
        <v>777</v>
      </c>
    </row>
    <row r="38" spans="1:12">
      <c r="A38" s="493"/>
      <c r="B38" t="s">
        <v>596</v>
      </c>
      <c r="D38" s="78" t="s">
        <v>596</v>
      </c>
      <c r="E38" s="562" t="str">
        <f>IF('１契約者及び訓練規模等'!$D17="","",'１契約者及び訓練規模等'!$D17)</f>
        <v/>
      </c>
      <c r="F38" s="563" t="str">
        <f>IF('１契約者及び訓練規模等'!$D17="","",'１契約者及び訓練規模等'!$D17)</f>
        <v/>
      </c>
      <c r="G38" s="934" t="str">
        <f>IF('１契約者及び訓練規模等'!$D17="","",'１契約者及び訓練規模等'!$D17)</f>
        <v/>
      </c>
      <c r="I38" s="493" t="str">
        <f t="shared" si="1"/>
        <v/>
      </c>
      <c r="K38" s="78"/>
      <c r="L38" t="s">
        <v>777</v>
      </c>
    </row>
    <row r="39" spans="1:12">
      <c r="A39" s="493"/>
      <c r="B39" t="s">
        <v>426</v>
      </c>
      <c r="C39" t="s">
        <v>343</v>
      </c>
      <c r="D39" s="78" t="s">
        <v>820</v>
      </c>
      <c r="E39" s="562" t="str">
        <f>IF('１契約者及び訓練規模等'!$D18="","",'１契約者及び訓練規模等'!$D18)</f>
        <v/>
      </c>
      <c r="F39" s="563" t="str">
        <f>IF('１契約者及び訓練規模等'!$D18="","",'１契約者及び訓練規模等'!$D18)</f>
        <v/>
      </c>
      <c r="G39" s="934" t="str">
        <f>IF('１契約者及び訓練規模等'!$D18="","",'１契約者及び訓練規模等'!$D18)</f>
        <v/>
      </c>
      <c r="I39" s="493" t="str">
        <f t="shared" si="1"/>
        <v/>
      </c>
      <c r="K39" s="78"/>
      <c r="L39" t="s">
        <v>777</v>
      </c>
    </row>
    <row r="40" spans="1:12">
      <c r="A40" s="493"/>
      <c r="C40" t="s">
        <v>344</v>
      </c>
      <c r="D40" s="78" t="s">
        <v>821</v>
      </c>
      <c r="E40" s="562" t="str">
        <f>IF('１契約者及び訓練規模等'!$D19="","",'１契約者及び訓練規模等'!$D19)</f>
        <v/>
      </c>
      <c r="F40" s="563" t="str">
        <f>IF('１契約者及び訓練規模等'!$D19="","",'１契約者及び訓練規模等'!$D19)</f>
        <v/>
      </c>
      <c r="G40" s="934" t="str">
        <f>IF('１契約者及び訓練規模等'!$D19="","",'１契約者及び訓練規模等'!$D19)</f>
        <v/>
      </c>
      <c r="I40" s="493" t="str">
        <f t="shared" si="1"/>
        <v/>
      </c>
      <c r="K40" s="78"/>
      <c r="L40" t="s">
        <v>777</v>
      </c>
    </row>
    <row r="41" spans="1:12">
      <c r="A41" s="493"/>
      <c r="B41" t="s">
        <v>427</v>
      </c>
      <c r="D41" s="78" t="s">
        <v>822</v>
      </c>
      <c r="E41" s="562" t="str">
        <f>IF('１契約者及び訓練規模等'!$D20="","",'１契約者及び訓練規模等'!$D20)</f>
        <v/>
      </c>
      <c r="F41" s="563" t="str">
        <f>IF('１契約者及び訓練規模等'!$D20="","",'１契約者及び訓練規模等'!$D20)</f>
        <v/>
      </c>
      <c r="G41" s="934" t="str">
        <f>IF('１契約者及び訓練規模等'!$D20="","",'１契約者及び訓練規模等'!$D20)</f>
        <v/>
      </c>
      <c r="I41" s="493" t="str">
        <f t="shared" si="1"/>
        <v/>
      </c>
      <c r="K41" s="78"/>
      <c r="L41" t="s">
        <v>777</v>
      </c>
    </row>
    <row r="42" spans="1:12">
      <c r="A42" s="493"/>
      <c r="B42" t="s">
        <v>510</v>
      </c>
      <c r="C42" t="s">
        <v>511</v>
      </c>
      <c r="D42" s="78" t="s">
        <v>823</v>
      </c>
      <c r="E42" s="562" t="str">
        <f>IF('１契約者及び訓練規模等'!$D21="","",'１契約者及び訓練規模等'!$D21)</f>
        <v/>
      </c>
      <c r="F42" s="563" t="str">
        <f>IF('１契約者及び訓練規模等'!$D21="","",'１契約者及び訓練規模等'!$D21)</f>
        <v/>
      </c>
      <c r="G42" s="934" t="str">
        <f>IF('１契約者及び訓練規模等'!$D21="","",'１契約者及び訓練規模等'!$D21)</f>
        <v/>
      </c>
      <c r="I42" s="493" t="str">
        <f t="shared" si="1"/>
        <v/>
      </c>
      <c r="K42" s="78"/>
      <c r="L42" t="s">
        <v>777</v>
      </c>
    </row>
    <row r="43" spans="1:12">
      <c r="A43" s="493"/>
      <c r="C43" t="s">
        <v>512</v>
      </c>
      <c r="D43" s="78" t="s">
        <v>824</v>
      </c>
      <c r="E43" s="562" t="str">
        <f>IF('１契約者及び訓練規模等'!$D22="","",'１契約者及び訓練規模等'!$D22)</f>
        <v/>
      </c>
      <c r="F43" s="563" t="str">
        <f>IF('１契約者及び訓練規模等'!$D22="","",'１契約者及び訓練規模等'!$D22)</f>
        <v/>
      </c>
      <c r="G43" s="934" t="str">
        <f>IF('１契約者及び訓練規模等'!$D22="","",'１契約者及び訓練規模等'!$D22)</f>
        <v/>
      </c>
      <c r="I43" s="493" t="str">
        <f t="shared" si="1"/>
        <v/>
      </c>
      <c r="K43" s="78"/>
      <c r="L43" t="s">
        <v>777</v>
      </c>
    </row>
    <row r="44" spans="1:12">
      <c r="A44" s="493"/>
      <c r="B44" t="s">
        <v>1028</v>
      </c>
      <c r="C44" t="s">
        <v>1029</v>
      </c>
      <c r="D44" s="78" t="s">
        <v>1032</v>
      </c>
      <c r="E44" s="562" t="str">
        <f>IF('１契約者及び訓練規模等'!$D23="","",'１契約者及び訓練規模等'!$D23)</f>
        <v/>
      </c>
      <c r="F44" s="563" t="str">
        <f>IF('１契約者及び訓練規模等'!$D23="","",'１契約者及び訓練規模等'!$D23)</f>
        <v/>
      </c>
      <c r="G44" s="934" t="str">
        <f>IF('１契約者及び訓練規模等'!$D23="","",'１契約者及び訓練規模等'!$D23)</f>
        <v/>
      </c>
      <c r="I44" s="493" t="str">
        <f t="shared" si="1"/>
        <v/>
      </c>
      <c r="K44" s="78"/>
      <c r="L44" t="s">
        <v>777</v>
      </c>
    </row>
    <row r="45" spans="1:12">
      <c r="A45" s="493"/>
      <c r="C45" t="s">
        <v>1030</v>
      </c>
      <c r="D45" s="78" t="s">
        <v>1033</v>
      </c>
      <c r="E45" s="562" t="str">
        <f>IF('１契約者及び訓練規模等'!$D24="","",'１契約者及び訓練規模等'!$D24)</f>
        <v/>
      </c>
      <c r="F45" s="563" t="str">
        <f>IF('１契約者及び訓練規模等'!$D24="","",'１契約者及び訓練規模等'!$D24)</f>
        <v/>
      </c>
      <c r="G45" s="934" t="str">
        <f>IF('１契約者及び訓練規模等'!$D24="","",'１契約者及び訓練規模等'!$D24)</f>
        <v/>
      </c>
      <c r="I45" s="493" t="str">
        <f t="shared" si="1"/>
        <v/>
      </c>
      <c r="K45" s="78"/>
      <c r="L45" t="s">
        <v>777</v>
      </c>
    </row>
    <row r="46" spans="1:12">
      <c r="A46" s="493"/>
      <c r="C46" t="s">
        <v>1031</v>
      </c>
      <c r="D46" s="78" t="s">
        <v>1034</v>
      </c>
      <c r="E46" s="562" t="str">
        <f>IF('１契約者及び訓練規模等'!$D25="","",'１契約者及び訓練規模等'!$D25)</f>
        <v/>
      </c>
      <c r="F46" s="563" t="str">
        <f>IF('１契約者及び訓練規模等'!$D25="","",'１契約者及び訓練規模等'!$D25)</f>
        <v/>
      </c>
      <c r="G46" s="934" t="str">
        <f>IF('１契約者及び訓練規模等'!$D25="","",'１契約者及び訓練規模等'!$D25)</f>
        <v/>
      </c>
      <c r="I46" s="493" t="str">
        <f t="shared" si="1"/>
        <v/>
      </c>
      <c r="K46" s="78"/>
      <c r="L46" t="s">
        <v>777</v>
      </c>
    </row>
    <row r="47" spans="1:12">
      <c r="A47" s="493"/>
      <c r="B47" t="s">
        <v>509</v>
      </c>
      <c r="C47" t="s">
        <v>113</v>
      </c>
      <c r="D47" s="78" t="s">
        <v>825</v>
      </c>
      <c r="E47" s="562" t="str">
        <f>IF('１契約者及び訓練規模等'!$D26="","",'１契約者及び訓練規模等'!$D26)</f>
        <v/>
      </c>
      <c r="F47" s="563" t="str">
        <f>IF('１契約者及び訓練規模等'!$D26="","",'１契約者及び訓練規模等'!$D26)</f>
        <v/>
      </c>
      <c r="G47" s="934" t="str">
        <f>IF('１契約者及び訓練規模等'!$D26="","",'１契約者及び訓練規模等'!$D26)</f>
        <v/>
      </c>
      <c r="I47" s="493" t="str">
        <f t="shared" si="1"/>
        <v/>
      </c>
      <c r="K47" s="78"/>
      <c r="L47" t="s">
        <v>777</v>
      </c>
    </row>
    <row r="48" spans="1:12">
      <c r="A48" s="493"/>
      <c r="C48" t="s">
        <v>19</v>
      </c>
      <c r="D48" s="78" t="s">
        <v>826</v>
      </c>
      <c r="E48" s="562" t="str">
        <f>IF('１契約者及び訓練規模等'!$D27="","",'１契約者及び訓練規模等'!$D27)</f>
        <v/>
      </c>
      <c r="F48" s="563" t="str">
        <f>IF('１契約者及び訓練規模等'!$D27="","",'１契約者及び訓練規模等'!$D27)</f>
        <v/>
      </c>
      <c r="G48" s="934" t="str">
        <f>IF('１契約者及び訓練規模等'!$D27="","",'１契約者及び訓練規模等'!$D27)</f>
        <v/>
      </c>
      <c r="I48" s="493" t="str">
        <f t="shared" si="1"/>
        <v/>
      </c>
      <c r="K48" s="78"/>
      <c r="L48" t="s">
        <v>777</v>
      </c>
    </row>
    <row r="49" spans="1:12">
      <c r="A49" s="493"/>
      <c r="C49" t="s">
        <v>20</v>
      </c>
      <c r="D49" s="78" t="s">
        <v>827</v>
      </c>
      <c r="E49" s="562" t="str">
        <f>IF('１契約者及び訓練規模等'!$D28="","",'１契約者及び訓練規模等'!$D28)</f>
        <v/>
      </c>
      <c r="F49" s="563" t="str">
        <f>IF('１契約者及び訓練規模等'!$D28="","",'１契約者及び訓練規模等'!$D28)</f>
        <v/>
      </c>
      <c r="G49" s="934" t="str">
        <f>IF('１契約者及び訓練規模等'!$D28="","",'１契約者及び訓練規模等'!$D28)</f>
        <v/>
      </c>
      <c r="I49" s="493" t="str">
        <f t="shared" si="1"/>
        <v/>
      </c>
      <c r="K49" s="78"/>
      <c r="L49" t="s">
        <v>777</v>
      </c>
    </row>
    <row r="50" spans="1:12">
      <c r="A50" s="493"/>
      <c r="C50" t="s">
        <v>597</v>
      </c>
      <c r="D50" s="78" t="s">
        <v>828</v>
      </c>
      <c r="E50" s="562" t="str">
        <f>IF('１契約者及び訓練規模等'!$D29="","",'１契約者及び訓練規模等'!$D29)</f>
        <v/>
      </c>
      <c r="F50" s="563" t="str">
        <f>IF('１契約者及び訓練規模等'!$D29="","",'１契約者及び訓練規模等'!$D29)</f>
        <v/>
      </c>
      <c r="G50" s="934" t="str">
        <f>IF('１契約者及び訓練規模等'!$D29="","",'１契約者及び訓練規模等'!$D29)</f>
        <v/>
      </c>
      <c r="I50" s="493" t="str">
        <f t="shared" si="1"/>
        <v/>
      </c>
      <c r="K50" s="78"/>
      <c r="L50" t="s">
        <v>777</v>
      </c>
    </row>
    <row r="51" spans="1:12">
      <c r="A51" s="493"/>
      <c r="B51" t="s">
        <v>198</v>
      </c>
      <c r="C51" t="s">
        <v>185</v>
      </c>
      <c r="D51" s="78" t="s">
        <v>831</v>
      </c>
      <c r="E51" s="562" t="str">
        <f>IF('１契約者及び訓練規模等'!$D30="","",'１契約者及び訓練規模等'!$D30)</f>
        <v/>
      </c>
      <c r="F51" s="563" t="str">
        <f>IF('１契約者及び訓練規模等'!$D30="","",'１契約者及び訓練規模等'!$D30)</f>
        <v/>
      </c>
      <c r="G51" s="934" t="str">
        <f>IF('１契約者及び訓練規模等'!$D30="","",'１契約者及び訓練規模等'!$D30)</f>
        <v/>
      </c>
      <c r="I51" s="493" t="str">
        <f t="shared" si="1"/>
        <v/>
      </c>
      <c r="K51" s="78"/>
      <c r="L51" t="s">
        <v>777</v>
      </c>
    </row>
    <row r="52" spans="1:12">
      <c r="A52" s="493"/>
      <c r="C52" t="s">
        <v>186</v>
      </c>
      <c r="D52" s="78" t="s">
        <v>833</v>
      </c>
      <c r="E52" s="562" t="str">
        <f>IF('１契約者及び訓練規模等'!$D31="","",'１契約者及び訓練規模等'!$D31)</f>
        <v/>
      </c>
      <c r="F52" s="563" t="str">
        <f>IF('１契約者及び訓練規模等'!$D31="","",'１契約者及び訓練規模等'!$D31)</f>
        <v/>
      </c>
      <c r="G52" s="934" t="str">
        <f>IF('１契約者及び訓練規模等'!$D31="","",'１契約者及び訓練規模等'!$D31)</f>
        <v/>
      </c>
      <c r="I52" s="493" t="str">
        <f t="shared" si="1"/>
        <v/>
      </c>
      <c r="K52" s="78"/>
      <c r="L52" t="s">
        <v>777</v>
      </c>
    </row>
    <row r="53" spans="1:12">
      <c r="A53" s="493"/>
      <c r="C53" t="s">
        <v>598</v>
      </c>
      <c r="D53" s="78" t="s">
        <v>832</v>
      </c>
      <c r="E53" s="562" t="str">
        <f>IF('１契約者及び訓練規模等'!$D32="","",'１契約者及び訓練規模等'!$D32)</f>
        <v/>
      </c>
      <c r="F53" s="563" t="str">
        <f>IF('１契約者及び訓練規模等'!$D32="","",'１契約者及び訓練規模等'!$D32)</f>
        <v/>
      </c>
      <c r="G53" s="934" t="str">
        <f>IF('１契約者及び訓練規模等'!$D32="","",'１契約者及び訓練規模等'!$D32)</f>
        <v/>
      </c>
      <c r="I53" s="493" t="str">
        <f t="shared" si="1"/>
        <v/>
      </c>
      <c r="K53" s="78"/>
      <c r="L53" t="s">
        <v>777</v>
      </c>
    </row>
    <row r="54" spans="1:12">
      <c r="A54" s="493"/>
      <c r="B54" t="s">
        <v>60</v>
      </c>
      <c r="C54" t="s">
        <v>204</v>
      </c>
      <c r="D54" s="78" t="s">
        <v>834</v>
      </c>
      <c r="E54" s="562">
        <f>IF('１契約者及び訓練規模等'!$D33="","",'１契約者及び訓練規模等'!$D33)</f>
        <v>0</v>
      </c>
      <c r="F54" s="563">
        <f>IF('１契約者及び訓練規模等'!$D33="","",'１契約者及び訓練規模等'!$D33)</f>
        <v>0</v>
      </c>
      <c r="G54" s="934">
        <f>IF('１契約者及び訓練規模等'!$D33="","",'１契約者及び訓練規模等'!$D33)</f>
        <v>0</v>
      </c>
      <c r="I54" s="493">
        <f t="shared" si="1"/>
        <v>0</v>
      </c>
      <c r="K54" s="78"/>
      <c r="L54" t="s">
        <v>776</v>
      </c>
    </row>
    <row r="55" spans="1:12">
      <c r="A55" s="493"/>
      <c r="C55" t="s">
        <v>341</v>
      </c>
      <c r="D55" s="78" t="s">
        <v>835</v>
      </c>
      <c r="E55" s="562">
        <f>IF('１契約者及び訓練規模等'!$D34="","",'１契約者及び訓練規模等'!$D34)</f>
        <v>0</v>
      </c>
      <c r="F55" s="563">
        <f>IF('１契約者及び訓練規模等'!$D34="","",'１契約者及び訓練規模等'!$D34)</f>
        <v>0</v>
      </c>
      <c r="G55" s="934">
        <f>IF('１契約者及び訓練規模等'!$D34="","",'１契約者及び訓練規模等'!$D34)</f>
        <v>0</v>
      </c>
      <c r="I55" s="493">
        <f t="shared" si="1"/>
        <v>0</v>
      </c>
      <c r="K55" s="78"/>
      <c r="L55" t="s">
        <v>776</v>
      </c>
    </row>
    <row r="56" spans="1:12">
      <c r="A56" s="493"/>
      <c r="C56" t="s">
        <v>201</v>
      </c>
      <c r="D56" s="78" t="s">
        <v>836</v>
      </c>
      <c r="E56" s="562" t="str">
        <f>IF('１契約者及び訓練規模等'!$D35="","",'１契約者及び訓練規模等'!$D35)</f>
        <v/>
      </c>
      <c r="F56" s="563" t="str">
        <f>IF('１契約者及び訓練規模等'!$D35="","",'１契約者及び訓練規模等'!$D35)</f>
        <v/>
      </c>
      <c r="G56" s="934" t="str">
        <f>IF('１契約者及び訓練規模等'!$D35="","",'１契約者及び訓練規模等'!$D35)</f>
        <v/>
      </c>
      <c r="I56" s="493" t="str">
        <f t="shared" si="1"/>
        <v/>
      </c>
      <c r="K56" s="78"/>
      <c r="L56" t="s">
        <v>777</v>
      </c>
    </row>
    <row r="57" spans="1:12">
      <c r="A57" s="493"/>
      <c r="B57" t="s">
        <v>199</v>
      </c>
      <c r="C57" t="s">
        <v>508</v>
      </c>
      <c r="D57" s="78" t="s">
        <v>837</v>
      </c>
      <c r="E57" s="562" t="str">
        <f>IF('１契約者及び訓練規模等'!$D36="","",'１契約者及び訓練規模等'!$D36)</f>
        <v/>
      </c>
      <c r="F57" s="563" t="str">
        <f>IF('１契約者及び訓練規模等'!$D36="","",'１契約者及び訓練規模等'!$D36)</f>
        <v/>
      </c>
      <c r="G57" s="934" t="str">
        <f>IF('１契約者及び訓練規模等'!$D36="","",'１契約者及び訓練規模等'!$D36)</f>
        <v/>
      </c>
      <c r="I57" s="493" t="str">
        <f t="shared" si="1"/>
        <v/>
      </c>
      <c r="K57" s="78"/>
      <c r="L57" t="s">
        <v>777</v>
      </c>
    </row>
    <row r="58" spans="1:12">
      <c r="A58" s="493"/>
      <c r="C58" t="s">
        <v>62</v>
      </c>
      <c r="D58" s="78" t="s">
        <v>838</v>
      </c>
      <c r="E58" s="562" t="str">
        <f>IF('１契約者及び訓練規模等'!$D37="","",'１契約者及び訓練規模等'!$D37)</f>
        <v/>
      </c>
      <c r="F58" s="563" t="str">
        <f>IF('１契約者及び訓練規模等'!$D37="","",'１契約者及び訓練規模等'!$D37)</f>
        <v/>
      </c>
      <c r="G58" s="934" t="str">
        <f>IF('１契約者及び訓練規模等'!$D37="","",'１契約者及び訓練規模等'!$D37)</f>
        <v/>
      </c>
      <c r="I58" s="493" t="str">
        <f t="shared" si="1"/>
        <v/>
      </c>
      <c r="K58" s="78"/>
      <c r="L58" t="s">
        <v>777</v>
      </c>
    </row>
    <row r="59" spans="1:12">
      <c r="A59" s="493"/>
      <c r="C59" t="s">
        <v>491</v>
      </c>
      <c r="D59" s="78" t="s">
        <v>839</v>
      </c>
      <c r="E59" s="562" t="str">
        <f>IF('１契約者及び訓練規模等'!$D38="","",'１契約者及び訓練規模等'!$D38)</f>
        <v/>
      </c>
      <c r="F59" s="563" t="str">
        <f>IF('１契約者及び訓練規模等'!$D38="","",'１契約者及び訓練規模等'!$D38)</f>
        <v/>
      </c>
      <c r="G59" s="934" t="str">
        <f>IF('１契約者及び訓練規模等'!$D38="","",'１契約者及び訓練規模等'!$D38)</f>
        <v/>
      </c>
      <c r="I59" s="493" t="str">
        <f t="shared" si="1"/>
        <v/>
      </c>
      <c r="K59" s="78"/>
      <c r="L59" t="s">
        <v>777</v>
      </c>
    </row>
    <row r="60" spans="1:12">
      <c r="A60" s="493"/>
      <c r="C60" t="s">
        <v>200</v>
      </c>
      <c r="D60" s="78" t="s">
        <v>840</v>
      </c>
      <c r="E60" s="562" t="str">
        <f>IF('１契約者及び訓練規模等'!$D39="","",'１契約者及び訓練規模等'!$D39)</f>
        <v/>
      </c>
      <c r="F60" s="563" t="str">
        <f>IF('１契約者及び訓練規模等'!$D39="","",'１契約者及び訓練規模等'!$D39)</f>
        <v/>
      </c>
      <c r="G60" s="934" t="str">
        <f>IF('１契約者及び訓練規模等'!$D39="","",'１契約者及び訓練規模等'!$D39)</f>
        <v/>
      </c>
      <c r="I60" s="493" t="str">
        <f t="shared" si="1"/>
        <v/>
      </c>
      <c r="K60" s="78"/>
      <c r="L60" t="s">
        <v>777</v>
      </c>
    </row>
    <row r="61" spans="1:12">
      <c r="A61" s="493"/>
      <c r="B61" t="s">
        <v>317</v>
      </c>
      <c r="C61" t="s">
        <v>345</v>
      </c>
      <c r="D61" s="78" t="s">
        <v>841</v>
      </c>
      <c r="E61" s="562" t="str">
        <f>IF('１契約者及び訓練規模等'!$D40="","",'１契約者及び訓練規模等'!$D40)</f>
        <v/>
      </c>
      <c r="F61" s="563" t="str">
        <f>IF('１契約者及び訓練規模等'!$D40="","",'１契約者及び訓練規模等'!$D40)</f>
        <v/>
      </c>
      <c r="G61" s="934" t="str">
        <f>IF('１契約者及び訓練規模等'!$D40="","",'１契約者及び訓練規模等'!$D40)</f>
        <v/>
      </c>
      <c r="I61" s="493" t="str">
        <f t="shared" si="1"/>
        <v/>
      </c>
      <c r="K61" s="78"/>
      <c r="L61" t="s">
        <v>777</v>
      </c>
    </row>
    <row r="62" spans="1:12">
      <c r="A62" s="493"/>
      <c r="C62" t="s">
        <v>409</v>
      </c>
      <c r="D62" s="78" t="s">
        <v>842</v>
      </c>
      <c r="E62" s="955" t="str">
        <f>IF('１契約者及び訓練規模等'!$D41="","",'１契約者及び訓練規模等'!$D41)</f>
        <v/>
      </c>
      <c r="F62" s="956" t="str">
        <f>IF('１契約者及び訓練規模等'!$D41="","",'１契約者及び訓練規模等'!$D41)</f>
        <v/>
      </c>
      <c r="G62" s="957" t="str">
        <f>IF('１契約者及び訓練規模等'!$D41="","",'１契約者及び訓練規模等'!$D41)</f>
        <v/>
      </c>
      <c r="H62" s="933"/>
      <c r="I62" s="958" t="str">
        <f t="shared" si="1"/>
        <v/>
      </c>
      <c r="J62" s="933"/>
      <c r="K62" s="959"/>
      <c r="L62" t="s">
        <v>778</v>
      </c>
    </row>
    <row r="63" spans="1:12">
      <c r="A63" s="493"/>
      <c r="B63" t="s">
        <v>599</v>
      </c>
      <c r="C63" t="s">
        <v>489</v>
      </c>
      <c r="D63" s="78" t="s">
        <v>843</v>
      </c>
      <c r="E63" s="562" t="str">
        <f>IF('１契約者及び訓練規模等'!$D42="","",'１契約者及び訓練規模等'!$D42)</f>
        <v/>
      </c>
      <c r="F63" s="563" t="str">
        <f>IF('１契約者及び訓練規模等'!$D42="","",'１契約者及び訓練規模等'!$D42)</f>
        <v/>
      </c>
      <c r="G63" s="934" t="str">
        <f>IF('１契約者及び訓練規模等'!$D42="","",'１契約者及び訓練規模等'!$D42)</f>
        <v/>
      </c>
      <c r="I63" s="493" t="str">
        <f t="shared" si="1"/>
        <v/>
      </c>
      <c r="K63" s="78"/>
      <c r="L63" t="s">
        <v>777</v>
      </c>
    </row>
    <row r="64" spans="1:12">
      <c r="A64" s="493"/>
      <c r="D64" s="78"/>
      <c r="E64" s="1186" t="s">
        <v>779</v>
      </c>
      <c r="F64" s="936" t="s">
        <v>779</v>
      </c>
      <c r="G64" s="937" t="s">
        <v>779</v>
      </c>
      <c r="I64" s="493" t="str">
        <f t="shared" si="1"/>
        <v/>
      </c>
      <c r="K64" s="78"/>
      <c r="L64" t="s">
        <v>777</v>
      </c>
    </row>
    <row r="65" spans="1:12">
      <c r="A65" s="493"/>
      <c r="D65" s="78"/>
      <c r="E65" s="935" t="s">
        <v>779</v>
      </c>
      <c r="F65" s="936" t="s">
        <v>779</v>
      </c>
      <c r="G65" s="937" t="s">
        <v>779</v>
      </c>
      <c r="I65" s="493" t="str">
        <f t="shared" si="1"/>
        <v/>
      </c>
      <c r="K65" s="78"/>
      <c r="L65" t="s">
        <v>777</v>
      </c>
    </row>
    <row r="66" spans="1:12">
      <c r="A66" s="493"/>
      <c r="D66" s="78"/>
      <c r="E66" s="935" t="s">
        <v>779</v>
      </c>
      <c r="F66" s="936" t="s">
        <v>779</v>
      </c>
      <c r="G66" s="937" t="s">
        <v>779</v>
      </c>
      <c r="I66" s="493" t="str">
        <f t="shared" si="1"/>
        <v/>
      </c>
      <c r="K66" s="78"/>
      <c r="L66" t="s">
        <v>777</v>
      </c>
    </row>
    <row r="67" spans="1:12">
      <c r="A67" s="493"/>
      <c r="D67" s="78"/>
      <c r="E67" s="935" t="s">
        <v>779</v>
      </c>
      <c r="F67" s="936" t="s">
        <v>779</v>
      </c>
      <c r="G67" s="937" t="s">
        <v>779</v>
      </c>
      <c r="I67" s="493" t="str">
        <f t="shared" si="1"/>
        <v/>
      </c>
      <c r="K67" s="78"/>
      <c r="L67" t="s">
        <v>777</v>
      </c>
    </row>
    <row r="68" spans="1:12">
      <c r="A68" s="493"/>
      <c r="D68" s="78"/>
      <c r="E68" s="935" t="s">
        <v>779</v>
      </c>
      <c r="F68" s="936" t="s">
        <v>779</v>
      </c>
      <c r="G68" s="937" t="s">
        <v>779</v>
      </c>
      <c r="I68" s="493" t="str">
        <f t="shared" si="1"/>
        <v/>
      </c>
      <c r="K68" s="78"/>
      <c r="L68" t="s">
        <v>777</v>
      </c>
    </row>
    <row r="69" spans="1:12">
      <c r="A69" s="493" t="s">
        <v>981</v>
      </c>
      <c r="B69" t="s">
        <v>381</v>
      </c>
      <c r="D69" s="78" t="s">
        <v>844</v>
      </c>
      <c r="E69" s="562" t="str">
        <f>IF('３訓練実施施設の概要'!$D6="","",'３訓練実施施設の概要'!$D6)</f>
        <v/>
      </c>
      <c r="F69" s="563" t="str">
        <f>IF('３訓練実施施設の概要'!$D6="","",'３訓練実施施設の概要'!$D6)</f>
        <v/>
      </c>
      <c r="G69" s="934" t="str">
        <f>IF('３訓練実施施設の概要'!$D6="","",'３訓練実施施設の概要'!$D6)</f>
        <v/>
      </c>
      <c r="I69" s="493" t="str">
        <f t="shared" si="1"/>
        <v/>
      </c>
      <c r="K69" s="78"/>
      <c r="L69" t="s">
        <v>777</v>
      </c>
    </row>
    <row r="70" spans="1:12">
      <c r="A70" s="493"/>
      <c r="B70" t="s">
        <v>343</v>
      </c>
      <c r="D70" s="78" t="s">
        <v>890</v>
      </c>
      <c r="E70" s="562" t="str">
        <f>IF('３訓練実施施設の概要'!$D7="","",'３訓練実施施設の概要'!$D7)</f>
        <v/>
      </c>
      <c r="F70" s="563" t="str">
        <f>IF('３訓練実施施設の概要'!$D7="","",'３訓練実施施設の概要'!$D7)</f>
        <v/>
      </c>
      <c r="G70" s="934" t="str">
        <f>IF('３訓練実施施設の概要'!$D7="","",'３訓練実施施設の概要'!$D7)</f>
        <v/>
      </c>
      <c r="I70" s="493" t="str">
        <f t="shared" si="1"/>
        <v/>
      </c>
      <c r="K70" s="78"/>
      <c r="L70" t="s">
        <v>777</v>
      </c>
    </row>
    <row r="71" spans="1:12">
      <c r="A71" s="493"/>
      <c r="B71" t="s">
        <v>28</v>
      </c>
      <c r="D71" s="78" t="s">
        <v>845</v>
      </c>
      <c r="E71" s="562" t="str">
        <f>IF('３訓練実施施設の概要'!$D8="","",'３訓練実施施設の概要'!$D8)</f>
        <v/>
      </c>
      <c r="F71" s="563" t="str">
        <f>IF('３訓練実施施設の概要'!$D8="","",'３訓練実施施設の概要'!$D8)</f>
        <v/>
      </c>
      <c r="G71" s="934" t="str">
        <f>IF('３訓練実施施設の概要'!$D8="","",'３訓練実施施設の概要'!$D8)</f>
        <v/>
      </c>
      <c r="I71" s="493" t="str">
        <f t="shared" si="1"/>
        <v/>
      </c>
      <c r="K71" s="78"/>
      <c r="L71" t="s">
        <v>777</v>
      </c>
    </row>
    <row r="72" spans="1:12">
      <c r="A72" s="493"/>
      <c r="B72" t="s">
        <v>27</v>
      </c>
      <c r="D72" s="78" t="s">
        <v>846</v>
      </c>
      <c r="E72" s="562" t="str">
        <f>IF('３訓練実施施設の概要'!$D9="","",'３訓練実施施設の概要'!$D9)</f>
        <v/>
      </c>
      <c r="F72" s="563" t="str">
        <f>IF('３訓練実施施設の概要'!$D9="","",'３訓練実施施設の概要'!$D9)</f>
        <v/>
      </c>
      <c r="G72" s="934" t="str">
        <f>IF('３訓練実施施設の概要'!$D9="","",'３訓練実施施設の概要'!$D9)</f>
        <v/>
      </c>
      <c r="I72" s="493" t="str">
        <f t="shared" si="1"/>
        <v/>
      </c>
      <c r="K72" s="78"/>
      <c r="L72" t="s">
        <v>777</v>
      </c>
    </row>
    <row r="73" spans="1:12">
      <c r="A73" s="493"/>
      <c r="B73" t="s">
        <v>114</v>
      </c>
      <c r="D73" s="78" t="s">
        <v>847</v>
      </c>
      <c r="E73" s="562" t="str">
        <f>IF('３訓練実施施設の概要'!$D10="","",'３訓練実施施設の概要'!$D10)</f>
        <v/>
      </c>
      <c r="F73" s="563" t="str">
        <f>IF('３訓練実施施設の概要'!$D10="","",'３訓練実施施設の概要'!$D10)</f>
        <v/>
      </c>
      <c r="G73" s="934" t="str">
        <f>IF('３訓練実施施設の概要'!$D10="","",'３訓練実施施設の概要'!$D10)</f>
        <v/>
      </c>
      <c r="I73" s="493" t="str">
        <f t="shared" si="1"/>
        <v/>
      </c>
      <c r="K73" s="78"/>
      <c r="L73" t="s">
        <v>777</v>
      </c>
    </row>
    <row r="74" spans="1:12">
      <c r="A74" s="493"/>
      <c r="B74" t="s">
        <v>63</v>
      </c>
      <c r="C74" t="s">
        <v>64</v>
      </c>
      <c r="D74" s="78" t="s">
        <v>848</v>
      </c>
      <c r="E74" s="562" t="str">
        <f>IF('３訓練実施施設の概要'!$D11="","",'３訓練実施施設の概要'!$D11)</f>
        <v/>
      </c>
      <c r="F74" s="563" t="str">
        <f>IF('３訓練実施施設の概要'!$D11="","",'３訓練実施施設の概要'!$D11)</f>
        <v/>
      </c>
      <c r="G74" s="934" t="str">
        <f>IF('３訓練実施施設の概要'!$D11="","",'３訓練実施施設の概要'!$D11)</f>
        <v/>
      </c>
      <c r="I74" s="493" t="str">
        <f t="shared" si="1"/>
        <v/>
      </c>
      <c r="K74" s="78"/>
      <c r="L74" t="s">
        <v>776</v>
      </c>
    </row>
    <row r="75" spans="1:12">
      <c r="A75" s="493"/>
      <c r="C75" t="s">
        <v>346</v>
      </c>
      <c r="D75" s="78" t="s">
        <v>849</v>
      </c>
      <c r="E75" s="562">
        <f>IF('３訓練実施施設の概要'!$D12="","",'３訓練実施施設の概要'!$D12)</f>
        <v>0</v>
      </c>
      <c r="F75" s="563">
        <f>IF('３訓練実施施設の概要'!$D12="","",'３訓練実施施設の概要'!$D12)</f>
        <v>0</v>
      </c>
      <c r="G75" s="934">
        <f>IF('３訓練実施施設の概要'!$D12="","",'３訓練実施施設の概要'!$D12)</f>
        <v>0</v>
      </c>
      <c r="I75" s="493">
        <f t="shared" si="1"/>
        <v>0</v>
      </c>
      <c r="K75" s="78"/>
      <c r="L75" t="s">
        <v>776</v>
      </c>
    </row>
    <row r="76" spans="1:12">
      <c r="A76" s="493"/>
      <c r="B76" t="s">
        <v>1138</v>
      </c>
      <c r="D76" s="78" t="s">
        <v>1138</v>
      </c>
      <c r="E76" s="562" t="str">
        <f>IF('３訓練実施施設の概要'!$D13="","",'３訓練実施施設の概要'!$D13)</f>
        <v/>
      </c>
      <c r="F76" s="563" t="str">
        <f>IF('３訓練実施施設の概要'!$D13="","",'３訓練実施施設の概要'!$D13)</f>
        <v/>
      </c>
      <c r="G76" s="934" t="str">
        <f>IF('３訓練実施施設の概要'!$D13="","",'３訓練実施施設の概要'!$D13)</f>
        <v/>
      </c>
      <c r="I76" s="493" t="str">
        <f t="shared" si="1"/>
        <v/>
      </c>
      <c r="K76" s="78"/>
      <c r="L76" t="s">
        <v>777</v>
      </c>
    </row>
    <row r="77" spans="1:12">
      <c r="A77" s="493"/>
      <c r="B77" t="s">
        <v>24</v>
      </c>
      <c r="D77" s="78" t="s">
        <v>850</v>
      </c>
      <c r="E77" s="562" t="str">
        <f>IF('３訓練実施施設の概要'!$D14="","",'３訓練実施施設の概要'!$D14)</f>
        <v/>
      </c>
      <c r="F77" s="563" t="str">
        <f>IF('３訓練実施施設の概要'!$D14="","",'３訓練実施施設の概要'!$D14)</f>
        <v/>
      </c>
      <c r="G77" s="934" t="str">
        <f>IF('３訓練実施施設の概要'!$D14="","",'３訓練実施施設の概要'!$D14)</f>
        <v/>
      </c>
      <c r="I77" s="493" t="str">
        <f t="shared" si="1"/>
        <v/>
      </c>
      <c r="K77" s="78"/>
      <c r="L77" t="s">
        <v>777</v>
      </c>
    </row>
    <row r="78" spans="1:12">
      <c r="A78" s="493"/>
      <c r="B78" t="s">
        <v>1023</v>
      </c>
      <c r="C78" t="s">
        <v>360</v>
      </c>
      <c r="D78" s="78" t="s">
        <v>1024</v>
      </c>
      <c r="E78" s="562" t="str">
        <f>IF('３訓練実施施設の概要'!$D15="","",'３訓練実施施設の概要'!$D15)</f>
        <v/>
      </c>
      <c r="F78" s="563" t="str">
        <f>IF('３訓練実施施設の概要'!$D15="","",'３訓練実施施設の概要'!$D15)</f>
        <v/>
      </c>
      <c r="G78" s="934" t="str">
        <f>IF('３訓練実施施設の概要'!$D15="","",'３訓練実施施設の概要'!$D15)</f>
        <v/>
      </c>
      <c r="I78" s="493" t="str">
        <f t="shared" si="1"/>
        <v/>
      </c>
      <c r="K78" s="78"/>
      <c r="L78" t="s">
        <v>777</v>
      </c>
    </row>
    <row r="79" spans="1:12">
      <c r="A79" s="493"/>
      <c r="B79" t="s">
        <v>67</v>
      </c>
      <c r="C79" t="s">
        <v>360</v>
      </c>
      <c r="D79" s="78" t="s">
        <v>852</v>
      </c>
      <c r="E79" s="562" t="str">
        <f>IF('３訓練実施施設の概要'!$D16="","",'３訓練実施施設の概要'!$D16)</f>
        <v/>
      </c>
      <c r="F79" s="563" t="str">
        <f>IF('３訓練実施施設の概要'!$D16="","",'３訓練実施施設の概要'!$D16)</f>
        <v/>
      </c>
      <c r="G79" s="934" t="str">
        <f>IF('３訓練実施施設の概要'!$D16="","",'３訓練実施施設の概要'!$D16)</f>
        <v/>
      </c>
      <c r="I79" s="493" t="str">
        <f t="shared" si="1"/>
        <v/>
      </c>
      <c r="K79" s="78"/>
      <c r="L79" t="s">
        <v>777</v>
      </c>
    </row>
    <row r="80" spans="1:12">
      <c r="A80" s="493"/>
      <c r="C80" t="s">
        <v>287</v>
      </c>
      <c r="D80" s="78" t="s">
        <v>851</v>
      </c>
      <c r="E80" s="562" t="str">
        <f>IF('３訓練実施施設の概要'!$D17="","",'３訓練実施施設の概要'!$D17)</f>
        <v/>
      </c>
      <c r="F80" s="563" t="str">
        <f>IF('３訓練実施施設の概要'!$D17="","",'３訓練実施施設の概要'!$D17)</f>
        <v/>
      </c>
      <c r="G80" s="934" t="str">
        <f>IF('３訓練実施施設の概要'!$D17="","",'３訓練実施施設の概要'!$D17)</f>
        <v/>
      </c>
      <c r="I80" s="493" t="str">
        <f t="shared" si="1"/>
        <v/>
      </c>
      <c r="K80" s="78"/>
      <c r="L80" t="s">
        <v>776</v>
      </c>
    </row>
    <row r="81" spans="1:12">
      <c r="A81" s="493"/>
      <c r="B81" t="s">
        <v>665</v>
      </c>
      <c r="C81" t="s">
        <v>68</v>
      </c>
      <c r="D81" s="78" t="s">
        <v>855</v>
      </c>
      <c r="E81" s="562" t="str">
        <f>IF('３訓練実施施設の概要'!$D18="","",'３訓練実施施設の概要'!$D18)</f>
        <v/>
      </c>
      <c r="F81" s="563" t="str">
        <f>IF('３訓練実施施設の概要'!$D18="","",'３訓練実施施設の概要'!$D18)</f>
        <v/>
      </c>
      <c r="G81" s="934" t="str">
        <f>IF('３訓練実施施設の概要'!$D18="","",'３訓練実施施設の概要'!$D18)</f>
        <v/>
      </c>
      <c r="I81" s="493" t="str">
        <f t="shared" si="1"/>
        <v/>
      </c>
      <c r="K81" s="78"/>
      <c r="L81" t="s">
        <v>776</v>
      </c>
    </row>
    <row r="82" spans="1:12">
      <c r="A82" s="493"/>
      <c r="D82" s="78" t="s">
        <v>1015</v>
      </c>
      <c r="E82" s="562" t="str">
        <f>IF('３訓練実施施設の概要'!$D19="","",'３訓練実施施設の概要'!$D19)</f>
        <v/>
      </c>
      <c r="F82" s="563" t="str">
        <f>IF('３訓練実施施設の概要'!$D19="","",'３訓練実施施設の概要'!$D19)</f>
        <v/>
      </c>
      <c r="G82" s="934" t="str">
        <f>IF('３訓練実施施設の概要'!$D19="","",'３訓練実施施設の概要'!$D19)</f>
        <v/>
      </c>
      <c r="I82" s="493" t="str">
        <f t="shared" si="1"/>
        <v/>
      </c>
      <c r="K82" s="78"/>
      <c r="L82" t="s">
        <v>776</v>
      </c>
    </row>
    <row r="83" spans="1:12">
      <c r="A83" s="493"/>
      <c r="C83" t="s">
        <v>69</v>
      </c>
      <c r="D83" s="78" t="s">
        <v>853</v>
      </c>
      <c r="E83" s="562" t="str">
        <f>IF('３訓練実施施設の概要'!$D20="","",'３訓練実施施設の概要'!$D20)</f>
        <v/>
      </c>
      <c r="F83" s="563" t="str">
        <f>IF('３訓練実施施設の概要'!$D20="","",'３訓練実施施設の概要'!$D20)</f>
        <v/>
      </c>
      <c r="G83" s="934" t="str">
        <f>IF('３訓練実施施設の概要'!$D20="","",'３訓練実施施設の概要'!$D20)</f>
        <v/>
      </c>
      <c r="I83" s="493" t="str">
        <f t="shared" si="1"/>
        <v/>
      </c>
      <c r="K83" s="78"/>
      <c r="L83" t="s">
        <v>776</v>
      </c>
    </row>
    <row r="84" spans="1:12">
      <c r="A84" s="493"/>
      <c r="D84" s="78" t="s">
        <v>1016</v>
      </c>
      <c r="E84" s="562" t="str">
        <f>IF('３訓練実施施設の概要'!$D21="","",'３訓練実施施設の概要'!$D21)</f>
        <v/>
      </c>
      <c r="F84" s="563" t="str">
        <f>IF('３訓練実施施設の概要'!$D21="","",'３訓練実施施設の概要'!$D21)</f>
        <v/>
      </c>
      <c r="G84" s="934" t="str">
        <f>IF('３訓練実施施設の概要'!$D21="","",'３訓練実施施設の概要'!$D21)</f>
        <v/>
      </c>
      <c r="I84" s="493" t="str">
        <f t="shared" ref="I84:I150" si="2">IF($A$13="デュ",$F84,$E84)</f>
        <v/>
      </c>
      <c r="K84" s="78"/>
      <c r="L84" t="s">
        <v>776</v>
      </c>
    </row>
    <row r="85" spans="1:12">
      <c r="A85" s="493"/>
      <c r="C85" t="s">
        <v>499</v>
      </c>
      <c r="D85" s="78" t="s">
        <v>854</v>
      </c>
      <c r="E85" s="562" t="str">
        <f>IF('３訓練実施施設の概要'!$D22="","",'３訓練実施施設の概要'!$D22)</f>
        <v/>
      </c>
      <c r="F85" s="563" t="str">
        <f>IF('３訓練実施施設の概要'!$D22="","",'３訓練実施施設の概要'!$D22)</f>
        <v/>
      </c>
      <c r="G85" s="934" t="str">
        <f>IF('３訓練実施施設の概要'!$D22="","",'３訓練実施施設の概要'!$D22)</f>
        <v/>
      </c>
      <c r="I85" s="493" t="str">
        <f t="shared" si="2"/>
        <v/>
      </c>
      <c r="K85" s="78"/>
      <c r="L85" t="s">
        <v>776</v>
      </c>
    </row>
    <row r="86" spans="1:12">
      <c r="A86" s="493"/>
      <c r="D86" s="78" t="s">
        <v>1017</v>
      </c>
      <c r="E86" s="562" t="str">
        <f>IF('３訓練実施施設の概要'!$D23="","",'３訓練実施施設の概要'!$D23)</f>
        <v/>
      </c>
      <c r="F86" s="563" t="str">
        <f>IF('３訓練実施施設の概要'!$D23="","",'３訓練実施施設の概要'!$D23)</f>
        <v/>
      </c>
      <c r="G86" s="934" t="str">
        <f>IF('３訓練実施施設の概要'!$D23="","",'３訓練実施施設の概要'!$D23)</f>
        <v/>
      </c>
      <c r="I86" s="493" t="str">
        <f t="shared" si="2"/>
        <v/>
      </c>
      <c r="K86" s="78"/>
      <c r="L86" t="s">
        <v>776</v>
      </c>
    </row>
    <row r="87" spans="1:12">
      <c r="A87" s="493"/>
      <c r="B87" t="s">
        <v>74</v>
      </c>
      <c r="D87" s="78" t="s">
        <v>856</v>
      </c>
      <c r="E87" s="562" t="str">
        <f>IF('３訓練実施施設の概要'!$D24="","",'３訓練実施施設の概要'!$D24)</f>
        <v/>
      </c>
      <c r="F87" s="563" t="str">
        <f>IF('３訓練実施施設の概要'!$D24="","",'３訓練実施施設の概要'!$D24)</f>
        <v/>
      </c>
      <c r="G87" s="934" t="str">
        <f>IF('３訓練実施施設の概要'!$D24="","",'３訓練実施施設の概要'!$D24)</f>
        <v/>
      </c>
      <c r="I87" s="493" t="str">
        <f t="shared" si="2"/>
        <v/>
      </c>
      <c r="K87" s="78"/>
      <c r="L87" t="s">
        <v>776</v>
      </c>
    </row>
    <row r="88" spans="1:12">
      <c r="A88" s="493"/>
      <c r="B88" t="s">
        <v>684</v>
      </c>
      <c r="C88" t="s">
        <v>58</v>
      </c>
      <c r="D88" s="78" t="s">
        <v>857</v>
      </c>
      <c r="E88" s="562" t="str">
        <f>IF('３訓練実施施設の概要'!$D25="","",'３訓練実施施設の概要'!$D25)</f>
        <v/>
      </c>
      <c r="F88" s="563" t="str">
        <f>IF('３訓練実施施設の概要'!$D25="","",'３訓練実施施設の概要'!$D25)</f>
        <v/>
      </c>
      <c r="G88" s="934" t="str">
        <f>IF('３訓練実施施設の概要'!$D25="","",'３訓練実施施設の概要'!$D25)</f>
        <v/>
      </c>
      <c r="I88" s="493" t="str">
        <f t="shared" si="2"/>
        <v/>
      </c>
      <c r="K88" s="78"/>
      <c r="L88" t="s">
        <v>777</v>
      </c>
    </row>
    <row r="89" spans="1:12">
      <c r="A89" s="493"/>
      <c r="C89" t="s">
        <v>347</v>
      </c>
      <c r="D89" s="78" t="s">
        <v>858</v>
      </c>
      <c r="E89" s="562" t="str">
        <f>IF('３訓練実施施設の概要'!$D26="","",'３訓練実施施設の概要'!$D26)</f>
        <v/>
      </c>
      <c r="F89" s="563" t="str">
        <f>IF('３訓練実施施設の概要'!$D26="","",'３訓練実施施設の概要'!$D26)</f>
        <v/>
      </c>
      <c r="G89" s="934" t="str">
        <f>IF('３訓練実施施設の概要'!$D26="","",'３訓練実施施設の概要'!$D26)</f>
        <v/>
      </c>
      <c r="I89" s="493" t="str">
        <f t="shared" si="2"/>
        <v/>
      </c>
      <c r="K89" s="78"/>
      <c r="L89" t="s">
        <v>776</v>
      </c>
    </row>
    <row r="90" spans="1:12">
      <c r="A90" s="493"/>
      <c r="C90" t="s">
        <v>214</v>
      </c>
      <c r="D90" s="78" t="s">
        <v>859</v>
      </c>
      <c r="E90" s="562" t="e">
        <f>IF('３訓練実施施設の概要'!$D27="","",'３訓練実施施設の概要'!$D27)</f>
        <v>#DIV/0!</v>
      </c>
      <c r="F90" s="563" t="e">
        <f>IF('３訓練実施施設の概要'!$D27="","",'３訓練実施施設の概要'!$D27)</f>
        <v>#DIV/0!</v>
      </c>
      <c r="G90" s="934" t="e">
        <f>IF('３訓練実施施設の概要'!$D27="","",'３訓練実施施設の概要'!$D27)</f>
        <v>#DIV/0!</v>
      </c>
      <c r="I90" s="493" t="e">
        <f t="shared" si="2"/>
        <v>#DIV/0!</v>
      </c>
      <c r="K90" s="78"/>
      <c r="L90" t="s">
        <v>776</v>
      </c>
    </row>
    <row r="91" spans="1:12">
      <c r="A91" s="493"/>
      <c r="C91" t="s">
        <v>75</v>
      </c>
      <c r="D91" s="78" t="s">
        <v>860</v>
      </c>
      <c r="E91" s="562" t="str">
        <f>IF('３訓練実施施設の概要'!$D28="","",'３訓練実施施設の概要'!$D28)</f>
        <v/>
      </c>
      <c r="F91" s="563" t="str">
        <f>IF('３訓練実施施設の概要'!$D28="","",'３訓練実施施設の概要'!$D28)</f>
        <v/>
      </c>
      <c r="G91" s="934" t="str">
        <f>IF('３訓練実施施設の概要'!$D28="","",'３訓練実施施設の概要'!$D28)</f>
        <v/>
      </c>
      <c r="I91" s="493" t="str">
        <f t="shared" si="2"/>
        <v/>
      </c>
      <c r="K91" s="78"/>
      <c r="L91" t="s">
        <v>777</v>
      </c>
    </row>
    <row r="92" spans="1:12">
      <c r="A92" s="493"/>
      <c r="C92" t="s">
        <v>76</v>
      </c>
      <c r="D92" s="78" t="s">
        <v>861</v>
      </c>
      <c r="E92" s="562" t="str">
        <f>IF('３訓練実施施設の概要'!$D29="","",'３訓練実施施設の概要'!$D29)</f>
        <v/>
      </c>
      <c r="F92" s="563" t="str">
        <f>IF('３訓練実施施設の概要'!$D29="","",'３訓練実施施設の概要'!$D29)</f>
        <v/>
      </c>
      <c r="G92" s="934" t="str">
        <f>IF('３訓練実施施設の概要'!$D29="","",'３訓練実施施設の概要'!$D29)</f>
        <v/>
      </c>
      <c r="I92" s="493" t="str">
        <f t="shared" si="2"/>
        <v/>
      </c>
      <c r="K92" s="78"/>
      <c r="L92" t="s">
        <v>777</v>
      </c>
    </row>
    <row r="93" spans="1:12">
      <c r="A93" s="493"/>
      <c r="B93" t="s">
        <v>633</v>
      </c>
      <c r="C93" t="s">
        <v>380</v>
      </c>
      <c r="D93" s="78" t="s">
        <v>862</v>
      </c>
      <c r="E93" s="562" t="str">
        <f>IF('３訓練実施施設の概要'!$D30="","",'３訓練実施施設の概要'!$D30)</f>
        <v/>
      </c>
      <c r="F93" s="563" t="str">
        <f>IF('３訓練実施施設の概要'!$D30="","",'３訓練実施施設の概要'!$D30)</f>
        <v/>
      </c>
      <c r="G93" s="934" t="str">
        <f>IF('３訓練実施施設の概要'!$D30="","",'３訓練実施施設の概要'!$D30)</f>
        <v/>
      </c>
      <c r="I93" s="493" t="str">
        <f t="shared" si="2"/>
        <v/>
      </c>
      <c r="K93" s="78"/>
      <c r="L93" t="s">
        <v>777</v>
      </c>
    </row>
    <row r="94" spans="1:12">
      <c r="A94" s="493"/>
      <c r="C94" t="s">
        <v>77</v>
      </c>
      <c r="D94" s="78" t="s">
        <v>863</v>
      </c>
      <c r="E94" s="562" t="str">
        <f>IF('３訓練実施施設の概要'!$D31="","",'３訓練実施施設の概要'!$D31)</f>
        <v/>
      </c>
      <c r="F94" s="563" t="str">
        <f>IF('３訓練実施施設の概要'!$D31="","",'３訓練実施施設の概要'!$D31)</f>
        <v/>
      </c>
      <c r="G94" s="934" t="str">
        <f>IF('３訓練実施施設の概要'!$D31="","",'３訓練実施施設の概要'!$D31)</f>
        <v/>
      </c>
      <c r="I94" s="493" t="str">
        <f t="shared" si="2"/>
        <v/>
      </c>
      <c r="K94" s="78"/>
      <c r="L94" t="s">
        <v>777</v>
      </c>
    </row>
    <row r="95" spans="1:12">
      <c r="A95" s="493"/>
      <c r="C95" t="s">
        <v>666</v>
      </c>
      <c r="D95" s="78" t="s">
        <v>864</v>
      </c>
      <c r="E95" s="562" t="str">
        <f>IF('３訓練実施施設の概要'!$D32="","",'３訓練実施施設の概要'!$D32)</f>
        <v/>
      </c>
      <c r="F95" s="563" t="str">
        <f>IF('３訓練実施施設の概要'!$D32="","",'３訓練実施施設の概要'!$D32)</f>
        <v/>
      </c>
      <c r="G95" s="934" t="str">
        <f>IF('３訓練実施施設の概要'!$D32="","",'３訓練実施施設の概要'!$D32)</f>
        <v/>
      </c>
      <c r="I95" s="493" t="str">
        <f t="shared" si="2"/>
        <v/>
      </c>
      <c r="K95" s="78"/>
      <c r="L95" t="s">
        <v>777</v>
      </c>
    </row>
    <row r="96" spans="1:12">
      <c r="A96" s="493"/>
      <c r="C96" t="s">
        <v>667</v>
      </c>
      <c r="D96" s="78" t="s">
        <v>865</v>
      </c>
      <c r="E96" s="562" t="str">
        <f>IF('３訓練実施施設の概要'!$D33="","",'３訓練実施施設の概要'!$D33)</f>
        <v/>
      </c>
      <c r="F96" s="563" t="str">
        <f>IF('３訓練実施施設の概要'!$D33="","",'３訓練実施施設の概要'!$D33)</f>
        <v/>
      </c>
      <c r="G96" s="934" t="str">
        <f>IF('３訓練実施施設の概要'!$D33="","",'３訓練実施施設の概要'!$D33)</f>
        <v/>
      </c>
      <c r="I96" s="493" t="str">
        <f t="shared" si="2"/>
        <v/>
      </c>
      <c r="K96" s="78"/>
      <c r="L96" t="s">
        <v>777</v>
      </c>
    </row>
    <row r="97" spans="1:12">
      <c r="A97" s="493"/>
      <c r="C97" t="s">
        <v>349</v>
      </c>
      <c r="D97" s="78" t="s">
        <v>866</v>
      </c>
      <c r="E97" s="562" t="str">
        <f>IF('３訓練実施施設の概要'!$D34="","",'３訓練実施施設の概要'!$D34)</f>
        <v/>
      </c>
      <c r="F97" s="563" t="str">
        <f>IF('３訓練実施施設の概要'!$D34="","",'３訓練実施施設の概要'!$D34)</f>
        <v/>
      </c>
      <c r="G97" s="934" t="str">
        <f>IF('３訓練実施施設の概要'!$D34="","",'３訓練実施施設の概要'!$D34)</f>
        <v/>
      </c>
      <c r="I97" s="493" t="str">
        <f t="shared" si="2"/>
        <v/>
      </c>
      <c r="K97" s="78"/>
      <c r="L97" t="s">
        <v>777</v>
      </c>
    </row>
    <row r="98" spans="1:12">
      <c r="A98" s="493"/>
      <c r="B98" t="s">
        <v>668</v>
      </c>
      <c r="D98" s="78" t="s">
        <v>867</v>
      </c>
      <c r="E98" s="562" t="str">
        <f>IF('３訓練実施施設の概要'!$D35="","",'３訓練実施施設の概要'!$D35)</f>
        <v/>
      </c>
      <c r="F98" s="563" t="str">
        <f>IF('３訓練実施施設の概要'!$D35="","",'３訓練実施施設の概要'!$D35)</f>
        <v/>
      </c>
      <c r="G98" s="934" t="str">
        <f>IF('３訓練実施施設の概要'!$D35="","",'３訓練実施施設の概要'!$D35)</f>
        <v/>
      </c>
      <c r="I98" s="493" t="str">
        <f t="shared" si="2"/>
        <v/>
      </c>
      <c r="K98" s="78"/>
      <c r="L98" t="s">
        <v>776</v>
      </c>
    </row>
    <row r="99" spans="1:12">
      <c r="A99" s="493"/>
      <c r="B99" t="s">
        <v>669</v>
      </c>
      <c r="D99" s="78" t="s">
        <v>868</v>
      </c>
      <c r="E99" s="562" t="str">
        <f>IF('３訓練実施施設の概要'!$D36="","",'３訓練実施施設の概要'!$D36)</f>
        <v/>
      </c>
      <c r="F99" s="563" t="str">
        <f>IF('３訓練実施施設の概要'!$D36="","",'３訓練実施施設の概要'!$D36)</f>
        <v/>
      </c>
      <c r="G99" s="934" t="str">
        <f>IF('３訓練実施施設の概要'!$D36="","",'３訓練実施施設の概要'!$D36)</f>
        <v/>
      </c>
      <c r="I99" s="493" t="str">
        <f t="shared" si="2"/>
        <v/>
      </c>
      <c r="K99" s="78"/>
      <c r="L99" t="s">
        <v>776</v>
      </c>
    </row>
    <row r="100" spans="1:12">
      <c r="A100" s="493"/>
      <c r="B100" t="s">
        <v>670</v>
      </c>
      <c r="D100" s="78" t="s">
        <v>869</v>
      </c>
      <c r="E100" s="562" t="str">
        <f>IF('３訓練実施施設の概要'!$D37="","",'３訓練実施施設の概要'!$D37)</f>
        <v/>
      </c>
      <c r="F100" s="563" t="str">
        <f>IF('３訓練実施施設の概要'!$D37="","",'３訓練実施施設の概要'!$D37)</f>
        <v/>
      </c>
      <c r="G100" s="934" t="str">
        <f>IF('３訓練実施施設の概要'!$D37="","",'３訓練実施施設の概要'!$D37)</f>
        <v/>
      </c>
      <c r="I100" s="493" t="str">
        <f t="shared" si="2"/>
        <v/>
      </c>
      <c r="K100" s="78"/>
      <c r="L100" t="s">
        <v>776</v>
      </c>
    </row>
    <row r="101" spans="1:12">
      <c r="A101" s="493"/>
      <c r="B101" t="s">
        <v>375</v>
      </c>
      <c r="C101" t="s">
        <v>58</v>
      </c>
      <c r="D101" s="78" t="s">
        <v>870</v>
      </c>
      <c r="E101" s="562" t="str">
        <f>IF('３訓練実施施設の概要'!$D38="","",'３訓練実施施設の概要'!$D38)</f>
        <v/>
      </c>
      <c r="F101" s="563" t="str">
        <f>IF('３訓練実施施設の概要'!$D38="","",'３訓練実施施設の概要'!$D38)</f>
        <v/>
      </c>
      <c r="G101" s="934" t="str">
        <f>IF('３訓練実施施設の概要'!$D38="","",'３訓練実施施設の概要'!$D38)</f>
        <v/>
      </c>
      <c r="I101" s="493" t="str">
        <f t="shared" si="2"/>
        <v/>
      </c>
      <c r="K101" s="78"/>
      <c r="L101" t="s">
        <v>777</v>
      </c>
    </row>
    <row r="102" spans="1:12">
      <c r="A102" s="493"/>
      <c r="C102" t="s">
        <v>347</v>
      </c>
      <c r="D102" s="78" t="s">
        <v>871</v>
      </c>
      <c r="E102" s="562" t="str">
        <f>IF('３訓練実施施設の概要'!$D39="","",'３訓練実施施設の概要'!$D39)</f>
        <v/>
      </c>
      <c r="F102" s="563" t="str">
        <f>IF('３訓練実施施設の概要'!$D39="","",'３訓練実施施設の概要'!$D39)</f>
        <v/>
      </c>
      <c r="G102" s="934" t="str">
        <f>IF('３訓練実施施設の概要'!$D39="","",'３訓練実施施設の概要'!$D39)</f>
        <v/>
      </c>
      <c r="I102" s="493" t="str">
        <f t="shared" si="2"/>
        <v/>
      </c>
      <c r="K102" s="78"/>
      <c r="L102" t="s">
        <v>776</v>
      </c>
    </row>
    <row r="103" spans="1:12">
      <c r="A103" s="493"/>
      <c r="C103" t="s">
        <v>214</v>
      </c>
      <c r="D103" s="78" t="s">
        <v>872</v>
      </c>
      <c r="E103" s="562" t="e">
        <f>IF('３訓練実施施設の概要'!$D40="","",'３訓練実施施設の概要'!$D40)</f>
        <v>#DIV/0!</v>
      </c>
      <c r="F103" s="563" t="e">
        <f>IF('３訓練実施施設の概要'!$D40="","",'３訓練実施施設の概要'!$D40)</f>
        <v>#DIV/0!</v>
      </c>
      <c r="G103" s="934" t="e">
        <f>IF('３訓練実施施設の概要'!$D40="","",'３訓練実施施設の概要'!$D40)</f>
        <v>#DIV/0!</v>
      </c>
      <c r="I103" s="493" t="e">
        <f t="shared" si="2"/>
        <v>#DIV/0!</v>
      </c>
      <c r="K103" s="78"/>
      <c r="L103" t="s">
        <v>776</v>
      </c>
    </row>
    <row r="104" spans="1:12">
      <c r="A104" s="493"/>
      <c r="C104" t="s">
        <v>75</v>
      </c>
      <c r="D104" s="78" t="s">
        <v>873</v>
      </c>
      <c r="E104" s="562" t="str">
        <f>IF('３訓練実施施設の概要'!$D41="","",'３訓練実施施設の概要'!$D41)</f>
        <v/>
      </c>
      <c r="F104" s="563" t="str">
        <f>IF('３訓練実施施設の概要'!$D41="","",'３訓練実施施設の概要'!$D41)</f>
        <v/>
      </c>
      <c r="G104" s="934" t="str">
        <f>IF('３訓練実施施設の概要'!$D41="","",'３訓練実施施設の概要'!$D41)</f>
        <v/>
      </c>
      <c r="I104" s="493" t="str">
        <f t="shared" si="2"/>
        <v/>
      </c>
      <c r="K104" s="78"/>
      <c r="L104" t="s">
        <v>777</v>
      </c>
    </row>
    <row r="105" spans="1:12">
      <c r="A105" s="493"/>
      <c r="C105" t="s">
        <v>76</v>
      </c>
      <c r="D105" s="78" t="s">
        <v>874</v>
      </c>
      <c r="E105" s="562" t="str">
        <f>IF('３訓練実施施設の概要'!$D42="","",'３訓練実施施設の概要'!$D42)</f>
        <v/>
      </c>
      <c r="F105" s="563" t="str">
        <f>IF('３訓練実施施設の概要'!$D42="","",'３訓練実施施設の概要'!$D42)</f>
        <v/>
      </c>
      <c r="G105" s="934" t="str">
        <f>IF('３訓練実施施設の概要'!$D42="","",'３訓練実施施設の概要'!$D42)</f>
        <v/>
      </c>
      <c r="I105" s="493" t="str">
        <f t="shared" si="2"/>
        <v/>
      </c>
      <c r="K105" s="78"/>
      <c r="L105" t="s">
        <v>777</v>
      </c>
    </row>
    <row r="106" spans="1:12">
      <c r="A106" s="493"/>
      <c r="B106" t="s">
        <v>376</v>
      </c>
      <c r="C106" t="s">
        <v>58</v>
      </c>
      <c r="D106" s="78" t="s">
        <v>875</v>
      </c>
      <c r="E106" s="562" t="str">
        <f>IF('３訓練実施施設の概要'!$D43="","",'３訓練実施施設の概要'!$D43)</f>
        <v/>
      </c>
      <c r="F106" s="563" t="str">
        <f>IF('３訓練実施施設の概要'!$D43="","",'３訓練実施施設の概要'!$D43)</f>
        <v/>
      </c>
      <c r="G106" s="934" t="str">
        <f>IF('３訓練実施施設の概要'!$D43="","",'３訓練実施施設の概要'!$D43)</f>
        <v/>
      </c>
      <c r="I106" s="493" t="str">
        <f t="shared" si="2"/>
        <v/>
      </c>
      <c r="K106" s="78"/>
      <c r="L106" t="s">
        <v>777</v>
      </c>
    </row>
    <row r="107" spans="1:12">
      <c r="A107" s="493"/>
      <c r="C107" t="s">
        <v>347</v>
      </c>
      <c r="D107" s="78" t="s">
        <v>876</v>
      </c>
      <c r="E107" s="562" t="str">
        <f>IF('３訓練実施施設の概要'!$D44="","",'３訓練実施施設の概要'!$D44)</f>
        <v/>
      </c>
      <c r="F107" s="563" t="str">
        <f>IF('３訓練実施施設の概要'!$D44="","",'３訓練実施施設の概要'!$D44)</f>
        <v/>
      </c>
      <c r="G107" s="934" t="str">
        <f>IF('３訓練実施施設の概要'!$D44="","",'３訓練実施施設の概要'!$D44)</f>
        <v/>
      </c>
      <c r="I107" s="493" t="str">
        <f t="shared" si="2"/>
        <v/>
      </c>
      <c r="K107" s="78"/>
      <c r="L107" t="s">
        <v>776</v>
      </c>
    </row>
    <row r="108" spans="1:12">
      <c r="A108" s="493"/>
      <c r="C108" t="s">
        <v>214</v>
      </c>
      <c r="D108" s="78" t="s">
        <v>877</v>
      </c>
      <c r="E108" s="562" t="e">
        <f>IF('３訓練実施施設の概要'!$D45="","",'３訓練実施施設の概要'!$D45)</f>
        <v>#DIV/0!</v>
      </c>
      <c r="F108" s="563" t="e">
        <f>IF('３訓練実施施設の概要'!$D45="","",'３訓練実施施設の概要'!$D45)</f>
        <v>#DIV/0!</v>
      </c>
      <c r="G108" s="934" t="e">
        <f>IF('３訓練実施施設の概要'!$D45="","",'３訓練実施施設の概要'!$D45)</f>
        <v>#DIV/0!</v>
      </c>
      <c r="I108" s="493" t="e">
        <f t="shared" si="2"/>
        <v>#DIV/0!</v>
      </c>
      <c r="K108" s="78"/>
      <c r="L108" t="s">
        <v>776</v>
      </c>
    </row>
    <row r="109" spans="1:12">
      <c r="A109" s="493"/>
      <c r="C109" t="s">
        <v>75</v>
      </c>
      <c r="D109" s="78" t="s">
        <v>878</v>
      </c>
      <c r="E109" s="562" t="str">
        <f>IF('３訓練実施施設の概要'!$D46="","",'３訓練実施施設の概要'!$D46)</f>
        <v/>
      </c>
      <c r="F109" s="563" t="str">
        <f>IF('３訓練実施施設の概要'!$D46="","",'３訓練実施施設の概要'!$D46)</f>
        <v/>
      </c>
      <c r="G109" s="934" t="str">
        <f>IF('３訓練実施施設の概要'!$D46="","",'３訓練実施施設の概要'!$D46)</f>
        <v/>
      </c>
      <c r="I109" s="493" t="str">
        <f t="shared" si="2"/>
        <v/>
      </c>
      <c r="K109" s="78"/>
      <c r="L109" t="s">
        <v>777</v>
      </c>
    </row>
    <row r="110" spans="1:12">
      <c r="A110" s="493"/>
      <c r="C110" t="s">
        <v>76</v>
      </c>
      <c r="D110" s="78" t="s">
        <v>879</v>
      </c>
      <c r="E110" s="562" t="str">
        <f>IF('３訓練実施施設の概要'!$D47="","",'３訓練実施施設の概要'!$D47)</f>
        <v/>
      </c>
      <c r="F110" s="563" t="str">
        <f>IF('３訓練実施施設の概要'!$D47="","",'３訓練実施施設の概要'!$D47)</f>
        <v/>
      </c>
      <c r="G110" s="934" t="str">
        <f>IF('３訓練実施施設の概要'!$D47="","",'３訓練実施施設の概要'!$D47)</f>
        <v/>
      </c>
      <c r="I110" s="493" t="str">
        <f t="shared" si="2"/>
        <v/>
      </c>
      <c r="K110" s="78"/>
      <c r="L110" t="s">
        <v>777</v>
      </c>
    </row>
    <row r="111" spans="1:12">
      <c r="A111" s="493"/>
      <c r="B111" t="s">
        <v>377</v>
      </c>
      <c r="C111" t="s">
        <v>58</v>
      </c>
      <c r="D111" s="78" t="s">
        <v>880</v>
      </c>
      <c r="E111" s="562" t="str">
        <f>IF('３訓練実施施設の概要'!$D48="","",'３訓練実施施設の概要'!$D48)</f>
        <v/>
      </c>
      <c r="F111" s="563" t="str">
        <f>IF('３訓練実施施設の概要'!$D48="","",'３訓練実施施設の概要'!$D48)</f>
        <v/>
      </c>
      <c r="G111" s="934" t="str">
        <f>IF('３訓練実施施設の概要'!$D48="","",'３訓練実施施設の概要'!$D48)</f>
        <v/>
      </c>
      <c r="I111" s="493" t="str">
        <f t="shared" si="2"/>
        <v/>
      </c>
      <c r="K111" s="78"/>
      <c r="L111" t="s">
        <v>777</v>
      </c>
    </row>
    <row r="112" spans="1:12">
      <c r="A112" s="493"/>
      <c r="C112" t="s">
        <v>347</v>
      </c>
      <c r="D112" s="78" t="s">
        <v>881</v>
      </c>
      <c r="E112" s="562" t="str">
        <f>IF('３訓練実施施設の概要'!$D49="","",'３訓練実施施設の概要'!$D49)</f>
        <v/>
      </c>
      <c r="F112" s="563" t="str">
        <f>IF('３訓練実施施設の概要'!$D49="","",'３訓練実施施設の概要'!$D49)</f>
        <v/>
      </c>
      <c r="G112" s="934" t="str">
        <f>IF('３訓練実施施設の概要'!$D49="","",'３訓練実施施設の概要'!$D49)</f>
        <v/>
      </c>
      <c r="I112" s="493" t="str">
        <f t="shared" si="2"/>
        <v/>
      </c>
      <c r="K112" s="78"/>
      <c r="L112" t="s">
        <v>776</v>
      </c>
    </row>
    <row r="113" spans="1:12">
      <c r="A113" s="493"/>
      <c r="C113" t="s">
        <v>214</v>
      </c>
      <c r="D113" s="78" t="s">
        <v>882</v>
      </c>
      <c r="E113" s="562" t="e">
        <f>IF('３訓練実施施設の概要'!$D50="","",'３訓練実施施設の概要'!$D50)</f>
        <v>#DIV/0!</v>
      </c>
      <c r="F113" s="563" t="e">
        <f>IF('３訓練実施施設の概要'!$D50="","",'３訓練実施施設の概要'!$D50)</f>
        <v>#DIV/0!</v>
      </c>
      <c r="G113" s="934" t="e">
        <f>IF('３訓練実施施設の概要'!$D50="","",'３訓練実施施設の概要'!$D50)</f>
        <v>#DIV/0!</v>
      </c>
      <c r="I113" s="493" t="e">
        <f t="shared" si="2"/>
        <v>#DIV/0!</v>
      </c>
      <c r="K113" s="78"/>
      <c r="L113" t="s">
        <v>776</v>
      </c>
    </row>
    <row r="114" spans="1:12">
      <c r="A114" s="493"/>
      <c r="C114" t="s">
        <v>75</v>
      </c>
      <c r="D114" s="78" t="s">
        <v>883</v>
      </c>
      <c r="E114" s="562" t="str">
        <f>IF('３訓練実施施設の概要'!$D51="","",'３訓練実施施設の概要'!$D51)</f>
        <v/>
      </c>
      <c r="F114" s="563" t="str">
        <f>IF('３訓練実施施設の概要'!$D51="","",'３訓練実施施設の概要'!$D51)</f>
        <v/>
      </c>
      <c r="G114" s="934" t="str">
        <f>IF('３訓練実施施設の概要'!$D51="","",'３訓練実施施設の概要'!$D51)</f>
        <v/>
      </c>
      <c r="I114" s="493" t="str">
        <f t="shared" si="2"/>
        <v/>
      </c>
      <c r="K114" s="78"/>
      <c r="L114" t="s">
        <v>777</v>
      </c>
    </row>
    <row r="115" spans="1:12">
      <c r="A115" s="493"/>
      <c r="C115" t="s">
        <v>76</v>
      </c>
      <c r="D115" s="78" t="s">
        <v>884</v>
      </c>
      <c r="E115" s="562" t="str">
        <f>IF('３訓練実施施設の概要'!$D52="","",'３訓練実施施設の概要'!$D52)</f>
        <v/>
      </c>
      <c r="F115" s="563" t="str">
        <f>IF('３訓練実施施設の概要'!$D52="","",'３訓練実施施設の概要'!$D52)</f>
        <v/>
      </c>
      <c r="G115" s="934" t="str">
        <f>IF('３訓練実施施設の概要'!$D52="","",'３訓練実施施設の概要'!$D52)</f>
        <v/>
      </c>
      <c r="I115" s="493" t="str">
        <f t="shared" si="2"/>
        <v/>
      </c>
      <c r="K115" s="78"/>
      <c r="L115" t="s">
        <v>777</v>
      </c>
    </row>
    <row r="116" spans="1:12">
      <c r="A116" s="493"/>
      <c r="B116" t="s">
        <v>378</v>
      </c>
      <c r="C116" t="s">
        <v>379</v>
      </c>
      <c r="D116" s="78" t="s">
        <v>885</v>
      </c>
      <c r="E116" s="562" t="str">
        <f>IF('３訓練実施施設の概要'!$D53="","",'３訓練実施施設の概要'!$D53)</f>
        <v/>
      </c>
      <c r="F116" s="563" t="str">
        <f>IF('３訓練実施施設の概要'!$D53="","",'３訓練実施施設の概要'!$D53)</f>
        <v/>
      </c>
      <c r="G116" s="934" t="str">
        <f>IF('３訓練実施施設の概要'!$D53="","",'３訓練実施施設の概要'!$D53)</f>
        <v/>
      </c>
      <c r="I116" s="493" t="str">
        <f t="shared" si="2"/>
        <v/>
      </c>
      <c r="K116" s="78"/>
      <c r="L116" t="s">
        <v>776</v>
      </c>
    </row>
    <row r="117" spans="1:12">
      <c r="A117" s="493"/>
      <c r="C117" t="s">
        <v>77</v>
      </c>
      <c r="D117" s="78" t="s">
        <v>886</v>
      </c>
      <c r="E117" s="562" t="str">
        <f>IF('３訓練実施施設の概要'!$D54="","",'３訓練実施施設の概要'!$D54)</f>
        <v/>
      </c>
      <c r="F117" s="563" t="str">
        <f>IF('３訓練実施施設の概要'!$D54="","",'３訓練実施施設の概要'!$D54)</f>
        <v/>
      </c>
      <c r="G117" s="934" t="str">
        <f>IF('３訓練実施施設の概要'!$D54="","",'３訓練実施施設の概要'!$D54)</f>
        <v/>
      </c>
      <c r="I117" s="493" t="str">
        <f t="shared" si="2"/>
        <v/>
      </c>
      <c r="K117" s="78"/>
      <c r="L117" t="s">
        <v>777</v>
      </c>
    </row>
    <row r="118" spans="1:12">
      <c r="A118" s="493"/>
      <c r="C118" t="s">
        <v>666</v>
      </c>
      <c r="D118" s="78" t="s">
        <v>887</v>
      </c>
      <c r="E118" s="562" t="str">
        <f>IF('３訓練実施施設の概要'!$D55="","",'３訓練実施施設の概要'!$D55)</f>
        <v/>
      </c>
      <c r="F118" s="563" t="str">
        <f>IF('３訓練実施施設の概要'!$D55="","",'３訓練実施施設の概要'!$D55)</f>
        <v/>
      </c>
      <c r="G118" s="934" t="str">
        <f>IF('３訓練実施施設の概要'!$D55="","",'３訓練実施施設の概要'!$D55)</f>
        <v/>
      </c>
      <c r="I118" s="493" t="str">
        <f t="shared" si="2"/>
        <v/>
      </c>
      <c r="K118" s="78"/>
      <c r="L118" t="s">
        <v>777</v>
      </c>
    </row>
    <row r="119" spans="1:12">
      <c r="A119" s="493"/>
      <c r="C119" t="s">
        <v>667</v>
      </c>
      <c r="D119" s="78" t="s">
        <v>888</v>
      </c>
      <c r="E119" s="562" t="str">
        <f>IF('３訓練実施施設の概要'!$D56="","",'３訓練実施施設の概要'!$D56)</f>
        <v/>
      </c>
      <c r="F119" s="563" t="str">
        <f>IF('３訓練実施施設の概要'!$D56="","",'３訓練実施施設の概要'!$D56)</f>
        <v/>
      </c>
      <c r="G119" s="934" t="str">
        <f>IF('３訓練実施施設の概要'!$D56="","",'３訓練実施施設の概要'!$D56)</f>
        <v/>
      </c>
      <c r="I119" s="493" t="str">
        <f t="shared" si="2"/>
        <v/>
      </c>
      <c r="K119" s="78"/>
      <c r="L119" t="s">
        <v>777</v>
      </c>
    </row>
    <row r="120" spans="1:12">
      <c r="A120" s="493"/>
      <c r="C120" t="s">
        <v>349</v>
      </c>
      <c r="D120" s="78" t="s">
        <v>889</v>
      </c>
      <c r="E120" s="562" t="str">
        <f>IF('３訓練実施施設の概要'!$D57="","",'３訓練実施施設の概要'!$D57)</f>
        <v/>
      </c>
      <c r="F120" s="563" t="str">
        <f>IF('３訓練実施施設の概要'!$D57="","",'３訓練実施施設の概要'!$D57)</f>
        <v/>
      </c>
      <c r="G120" s="934" t="str">
        <f>IF('３訓練実施施設の概要'!$D57="","",'３訓練実施施設の概要'!$D57)</f>
        <v/>
      </c>
      <c r="I120" s="493" t="str">
        <f t="shared" si="2"/>
        <v/>
      </c>
      <c r="K120" s="78"/>
      <c r="L120" t="s">
        <v>777</v>
      </c>
    </row>
    <row r="121" spans="1:12">
      <c r="A121" s="493"/>
      <c r="D121" s="78"/>
      <c r="E121" s="935" t="s">
        <v>779</v>
      </c>
      <c r="F121" s="936" t="s">
        <v>779</v>
      </c>
      <c r="G121" s="937" t="s">
        <v>779</v>
      </c>
      <c r="I121" s="493" t="str">
        <f t="shared" si="2"/>
        <v/>
      </c>
      <c r="K121" s="78"/>
      <c r="L121" t="s">
        <v>777</v>
      </c>
    </row>
    <row r="122" spans="1:12">
      <c r="A122" s="493"/>
      <c r="D122" s="78"/>
      <c r="E122" s="935" t="s">
        <v>779</v>
      </c>
      <c r="F122" s="936" t="s">
        <v>779</v>
      </c>
      <c r="G122" s="937" t="s">
        <v>779</v>
      </c>
      <c r="I122" s="493" t="str">
        <f t="shared" si="2"/>
        <v/>
      </c>
      <c r="K122" s="78"/>
      <c r="L122" t="s">
        <v>777</v>
      </c>
    </row>
    <row r="123" spans="1:12">
      <c r="A123" s="493"/>
      <c r="D123" s="78"/>
      <c r="E123" s="935" t="s">
        <v>779</v>
      </c>
      <c r="F123" s="936" t="s">
        <v>779</v>
      </c>
      <c r="G123" s="937" t="s">
        <v>779</v>
      </c>
      <c r="I123" s="493" t="str">
        <f t="shared" si="2"/>
        <v/>
      </c>
      <c r="K123" s="78"/>
      <c r="L123" t="s">
        <v>777</v>
      </c>
    </row>
    <row r="124" spans="1:12">
      <c r="A124" s="493"/>
      <c r="D124" s="78"/>
      <c r="E124" s="935" t="s">
        <v>779</v>
      </c>
      <c r="F124" s="936" t="s">
        <v>779</v>
      </c>
      <c r="G124" s="937" t="s">
        <v>779</v>
      </c>
      <c r="I124" s="493" t="str">
        <f t="shared" si="2"/>
        <v/>
      </c>
      <c r="K124" s="78"/>
      <c r="L124" t="s">
        <v>777</v>
      </c>
    </row>
    <row r="125" spans="1:12">
      <c r="A125" s="493" t="s">
        <v>982</v>
      </c>
      <c r="B125" t="s">
        <v>45</v>
      </c>
      <c r="C125" t="s">
        <v>61</v>
      </c>
      <c r="D125" s="78" t="s">
        <v>891</v>
      </c>
      <c r="E125" s="562" t="str">
        <f>IF('４訓練の概要'!$D7="","",'４訓練の概要'!$D7)</f>
        <v>育児等両立応援訓練（短時間訓練）（５箇月）</v>
      </c>
      <c r="F125" s="563" t="str">
        <f>IF('４訓練の概要'!$D7="","",'４訓練の概要'!$D7)</f>
        <v>育児等両立応援訓練（短時間訓練）（５箇月）</v>
      </c>
      <c r="G125" s="934" t="str">
        <f>IF('４訓練の概要'!$D7="","",'４訓練の概要'!$D7)</f>
        <v>育児等両立応援訓練（短時間訓練）（５箇月）</v>
      </c>
      <c r="I125" s="493" t="str">
        <f t="shared" si="2"/>
        <v>育児等両立応援訓練（短時間訓練）（５箇月）</v>
      </c>
      <c r="K125" s="78"/>
      <c r="L125" t="s">
        <v>777</v>
      </c>
    </row>
    <row r="126" spans="1:12">
      <c r="A126" s="493"/>
      <c r="C126" t="s">
        <v>160</v>
      </c>
      <c r="D126" s="78" t="s">
        <v>892</v>
      </c>
      <c r="E126" s="562" t="str">
        <f>IF('４訓練の概要'!$D8="","",'４訓練の概要'!$D8)</f>
        <v/>
      </c>
      <c r="F126" s="563" t="str">
        <f>IF('４訓練の概要'!$D8="","",'４訓練の概要'!$D8)</f>
        <v/>
      </c>
      <c r="G126" s="934" t="str">
        <f>IF('４訓練の概要'!$D8="","",'４訓練の概要'!$D8)</f>
        <v/>
      </c>
      <c r="I126" s="493" t="str">
        <f t="shared" si="2"/>
        <v/>
      </c>
      <c r="K126" s="78"/>
      <c r="L126" t="s">
        <v>776</v>
      </c>
    </row>
    <row r="127" spans="1:12">
      <c r="A127" s="493"/>
      <c r="C127" t="s">
        <v>568</v>
      </c>
      <c r="D127" s="78" t="s">
        <v>893</v>
      </c>
      <c r="E127" s="562" t="str">
        <f>IF('４訓練の概要'!$D9="","",'４訓練の概要'!$D9)</f>
        <v/>
      </c>
      <c r="F127" s="563" t="str">
        <f>IF('４訓練の概要'!$D9="","",'４訓練の概要'!$D9)</f>
        <v/>
      </c>
      <c r="G127" s="934" t="str">
        <f>IF('４訓練の概要'!$D9="","",'４訓練の概要'!$D9)</f>
        <v/>
      </c>
      <c r="I127" s="493" t="str">
        <f t="shared" si="2"/>
        <v/>
      </c>
      <c r="K127" s="78"/>
      <c r="L127" t="s">
        <v>777</v>
      </c>
    </row>
    <row r="128" spans="1:12">
      <c r="A128" s="493"/>
      <c r="C128" t="s">
        <v>600</v>
      </c>
      <c r="D128" s="78" t="s">
        <v>894</v>
      </c>
      <c r="E128" s="562" t="str">
        <f>IF('４訓練の概要'!$D10="","",'４訓練の概要'!$D10)</f>
        <v/>
      </c>
      <c r="F128" s="563" t="str">
        <f>IF('４訓練の概要'!$D10="","",'４訓練の概要'!$D10)</f>
        <v/>
      </c>
      <c r="G128" s="934" t="str">
        <f>IF('４訓練の概要'!$D10="","",'４訓練の概要'!$D10)</f>
        <v/>
      </c>
      <c r="I128" s="493" t="str">
        <f t="shared" si="2"/>
        <v/>
      </c>
      <c r="K128" s="78"/>
      <c r="L128" t="s">
        <v>777</v>
      </c>
    </row>
    <row r="129" spans="1:12">
      <c r="A129" s="493"/>
      <c r="C129" t="s">
        <v>569</v>
      </c>
      <c r="D129" s="78" t="s">
        <v>895</v>
      </c>
      <c r="E129" s="562" t="str">
        <f>IF('４訓練の概要'!$D11="","",'４訓練の概要'!$D11)</f>
        <v/>
      </c>
      <c r="F129" s="563" t="str">
        <f>IF('４訓練の概要'!$D11="","",'４訓練の概要'!$D11)</f>
        <v/>
      </c>
      <c r="G129" s="934" t="str">
        <f>IF('４訓練の概要'!$D11="","",'４訓練の概要'!$D11)</f>
        <v/>
      </c>
      <c r="I129" s="493" t="str">
        <f t="shared" si="2"/>
        <v/>
      </c>
      <c r="K129" s="78"/>
      <c r="L129" t="s">
        <v>777</v>
      </c>
    </row>
    <row r="130" spans="1:12">
      <c r="A130" s="493"/>
      <c r="B130" t="s">
        <v>1057</v>
      </c>
      <c r="D130" t="s">
        <v>1057</v>
      </c>
      <c r="E130" s="562" t="str">
        <f>IF('４訓練の概要'!$D12="","",'４訓練の概要'!$D12)</f>
        <v/>
      </c>
      <c r="F130" s="563" t="str">
        <f>IF('４訓練の概要'!$D12="","",'４訓練の概要'!$D12)</f>
        <v/>
      </c>
      <c r="G130" s="934" t="str">
        <f>IF('４訓練の概要'!$D12="","",'４訓練の概要'!$D12)</f>
        <v/>
      </c>
      <c r="I130" s="493" t="str">
        <f t="shared" si="2"/>
        <v/>
      </c>
      <c r="K130" s="78"/>
      <c r="L130" t="s">
        <v>777</v>
      </c>
    </row>
    <row r="131" spans="1:12">
      <c r="A131" s="493"/>
      <c r="B131" t="s">
        <v>329</v>
      </c>
      <c r="D131" s="78" t="s">
        <v>896</v>
      </c>
      <c r="E131" s="562" t="str">
        <f>IF('４訓練の概要'!$D13="","",'４訓練の概要'!$D13)</f>
        <v/>
      </c>
      <c r="F131" s="563" t="str">
        <f>IF('４訓練の概要'!$D13="","",'４訓練の概要'!$D13)</f>
        <v/>
      </c>
      <c r="G131" s="934" t="str">
        <f>IF('４訓練の概要'!$D13="","",'４訓練の概要'!$D13)</f>
        <v/>
      </c>
      <c r="I131" s="493" t="str">
        <f t="shared" si="2"/>
        <v/>
      </c>
      <c r="K131" s="78"/>
      <c r="L131" t="s">
        <v>777</v>
      </c>
    </row>
    <row r="132" spans="1:12">
      <c r="A132" s="493"/>
      <c r="B132" t="s">
        <v>798</v>
      </c>
      <c r="D132" s="78" t="s">
        <v>897</v>
      </c>
      <c r="E132" s="562" t="str">
        <f>IF('４訓練の概要'!$D14="","",'４訓練の概要'!$D14)</f>
        <v/>
      </c>
      <c r="F132" s="563" t="str">
        <f>IF('４訓練の概要'!$D14="","",'４訓練の概要'!$D14)</f>
        <v/>
      </c>
      <c r="G132" s="934" t="str">
        <f>IF('４訓練の概要'!$D14="","",'４訓練の概要'!$D14)</f>
        <v/>
      </c>
      <c r="I132" s="493" t="str">
        <f t="shared" si="2"/>
        <v/>
      </c>
      <c r="K132" s="78"/>
      <c r="L132" t="s">
        <v>777</v>
      </c>
    </row>
    <row r="133" spans="1:12">
      <c r="A133" s="493"/>
      <c r="B133" t="s">
        <v>1109</v>
      </c>
      <c r="D133" s="78" t="s">
        <v>1112</v>
      </c>
      <c r="E133" s="562" t="str">
        <f>IF('４訓練の概要'!$D15="","",'４訓練の概要'!$D15)</f>
        <v/>
      </c>
      <c r="F133" s="563" t="str">
        <f>IF('４訓練の概要'!$D15="","",'４訓練の概要'!$D15)</f>
        <v/>
      </c>
      <c r="G133" s="934" t="str">
        <f>IF('４訓練の概要'!$D15="","",'４訓練の概要'!$D15)</f>
        <v/>
      </c>
      <c r="I133" s="493" t="str">
        <f t="shared" si="2"/>
        <v/>
      </c>
      <c r="K133" s="78"/>
      <c r="L133" t="s">
        <v>777</v>
      </c>
    </row>
    <row r="134" spans="1:12">
      <c r="A134" s="493"/>
      <c r="B134" t="s">
        <v>1110</v>
      </c>
      <c r="D134" s="78" t="s">
        <v>1113</v>
      </c>
      <c r="E134" s="562" t="str">
        <f>IF('４訓練の概要'!$D16="","",'４訓練の概要'!$D16)</f>
        <v/>
      </c>
      <c r="F134" s="563" t="str">
        <f>IF('４訓練の概要'!$D16="","",'４訓練の概要'!$D16)</f>
        <v/>
      </c>
      <c r="G134" s="934" t="str">
        <f>IF('４訓練の概要'!$D16="","",'４訓練の概要'!$D16)</f>
        <v/>
      </c>
      <c r="I134" s="493" t="str">
        <f t="shared" si="2"/>
        <v/>
      </c>
      <c r="K134" s="78"/>
      <c r="L134" t="s">
        <v>777</v>
      </c>
    </row>
    <row r="135" spans="1:12">
      <c r="A135" s="493"/>
      <c r="B135" t="s">
        <v>799</v>
      </c>
      <c r="D135" s="78" t="s">
        <v>898</v>
      </c>
      <c r="E135" s="562" t="str">
        <f>IF('４訓練の概要'!$D17="","",'４訓練の概要'!$D17)</f>
        <v/>
      </c>
      <c r="F135" s="563" t="str">
        <f>IF('４訓練の概要'!$D17="","",'４訓練の概要'!$D17)</f>
        <v/>
      </c>
      <c r="G135" s="934" t="str">
        <f>IF('４訓練の概要'!$D17="","",'４訓練の概要'!$D17)</f>
        <v/>
      </c>
      <c r="I135" s="493" t="str">
        <f t="shared" si="2"/>
        <v/>
      </c>
      <c r="K135" s="78"/>
      <c r="L135" t="s">
        <v>777</v>
      </c>
    </row>
    <row r="136" spans="1:12">
      <c r="A136" s="493"/>
      <c r="B136" t="s">
        <v>1136</v>
      </c>
      <c r="D136" s="78" t="s">
        <v>1137</v>
      </c>
      <c r="E136" s="562" t="str">
        <f>IF('４訓練の概要'!$D18="","",'４訓練の概要'!$D18)</f>
        <v>有</v>
      </c>
      <c r="F136" s="563" t="str">
        <f>IF('４訓練の概要'!$D18="","",'４訓練の概要'!$D18)</f>
        <v>有</v>
      </c>
      <c r="G136" s="934" t="str">
        <f>IF('４訓練の概要'!$D18="","",'４訓練の概要'!$D18)</f>
        <v>有</v>
      </c>
      <c r="I136" s="493" t="str">
        <f t="shared" si="2"/>
        <v>有</v>
      </c>
      <c r="K136" s="78"/>
      <c r="L136" t="s">
        <v>777</v>
      </c>
    </row>
    <row r="137" spans="1:12">
      <c r="A137" s="493"/>
      <c r="B137" t="s">
        <v>16</v>
      </c>
      <c r="D137" s="78" t="s">
        <v>899</v>
      </c>
      <c r="E137" s="562" t="str">
        <f>IF('４訓練の概要'!$D19="","",'４訓練の概要'!$D19)</f>
        <v/>
      </c>
      <c r="F137" s="563" t="str">
        <f>IF('４訓練の概要'!$D19="","",'４訓練の概要'!$D19)</f>
        <v/>
      </c>
      <c r="G137" s="934" t="str">
        <f>IF('４訓練の概要'!$D19="","",'４訓練の概要'!$D19)</f>
        <v/>
      </c>
      <c r="I137" s="493" t="str">
        <f t="shared" si="2"/>
        <v/>
      </c>
      <c r="K137" s="78"/>
      <c r="L137" t="s">
        <v>777</v>
      </c>
    </row>
    <row r="138" spans="1:12">
      <c r="A138" s="493"/>
      <c r="B138" t="s">
        <v>79</v>
      </c>
      <c r="D138" s="78" t="s">
        <v>900</v>
      </c>
      <c r="E138" s="562" t="str">
        <f>IF('４訓練の概要'!$D20="","",'４訓練の概要'!$D20)</f>
        <v/>
      </c>
      <c r="F138" s="563" t="str">
        <f>IF('４訓練の概要'!$D20="","",'４訓練の概要'!$D20)</f>
        <v/>
      </c>
      <c r="G138" s="934" t="str">
        <f>IF('４訓練の概要'!$D20="","",'４訓練の概要'!$D20)</f>
        <v/>
      </c>
      <c r="I138" s="493" t="str">
        <f t="shared" si="2"/>
        <v/>
      </c>
      <c r="K138" s="78"/>
      <c r="L138" t="s">
        <v>776</v>
      </c>
    </row>
    <row r="139" spans="1:12">
      <c r="A139" s="493"/>
      <c r="B139" t="s">
        <v>606</v>
      </c>
      <c r="D139" s="78" t="s">
        <v>901</v>
      </c>
      <c r="E139" s="562" t="str">
        <f>IF('４訓練の概要'!$D21="","",'４訓練の概要'!$D21)</f>
        <v/>
      </c>
      <c r="F139" s="563" t="str">
        <f>IF('４訓練の概要'!$D21="","",'４訓練の概要'!$D21)</f>
        <v/>
      </c>
      <c r="G139" s="934" t="str">
        <f>IF('４訓練の概要'!$D21="","",'４訓練の概要'!$D21)</f>
        <v/>
      </c>
      <c r="I139" s="493" t="str">
        <f t="shared" si="2"/>
        <v/>
      </c>
      <c r="K139" s="78"/>
      <c r="L139" t="s">
        <v>776</v>
      </c>
    </row>
    <row r="140" spans="1:12">
      <c r="A140" s="493"/>
      <c r="B140" t="s">
        <v>588</v>
      </c>
      <c r="C140" t="s">
        <v>589</v>
      </c>
      <c r="D140" s="78" t="s">
        <v>904</v>
      </c>
      <c r="E140" s="562">
        <f>IF('４訓練の概要'!$D22="","",'４訓練の概要'!$D22)</f>
        <v>0</v>
      </c>
      <c r="F140" s="563">
        <f>IF('４訓練の概要'!$D22="","",'４訓練の概要'!$D22)</f>
        <v>0</v>
      </c>
      <c r="G140" s="934">
        <f>IF('４訓練の概要'!$D22="","",'４訓練の概要'!$D22)</f>
        <v>0</v>
      </c>
      <c r="I140" s="493">
        <f t="shared" si="2"/>
        <v>0</v>
      </c>
      <c r="K140" s="78"/>
      <c r="L140" t="s">
        <v>776</v>
      </c>
    </row>
    <row r="141" spans="1:12">
      <c r="A141" s="493"/>
      <c r="C141" t="s">
        <v>591</v>
      </c>
      <c r="D141" s="78" t="s">
        <v>902</v>
      </c>
      <c r="E141" s="562" t="str">
        <f>IF('４訓練の概要'!$D23="","",'４訓練の概要'!$D23)</f>
        <v/>
      </c>
      <c r="F141" s="563" t="str">
        <f>IF('４訓練の概要'!$D23="","",'４訓練の概要'!$D23)</f>
        <v/>
      </c>
      <c r="G141" s="934" t="str">
        <f>IF('４訓練の概要'!$D23="","",'４訓練の概要'!$D23)</f>
        <v/>
      </c>
      <c r="I141" s="493" t="str">
        <f t="shared" si="2"/>
        <v/>
      </c>
      <c r="K141" s="78"/>
      <c r="L141" t="s">
        <v>776</v>
      </c>
    </row>
    <row r="142" spans="1:12">
      <c r="A142" s="493"/>
      <c r="C142" t="s">
        <v>592</v>
      </c>
      <c r="D142" s="78" t="s">
        <v>903</v>
      </c>
      <c r="E142" s="562" t="str">
        <f>IF('４訓練の概要'!$D24="","",'４訓練の概要'!$D24)</f>
        <v/>
      </c>
      <c r="F142" s="563" t="str">
        <f>IF('４訓練の概要'!$D24="","",'４訓練の概要'!$D24)</f>
        <v/>
      </c>
      <c r="G142" s="934" t="str">
        <f>IF('４訓練の概要'!$D24="","",'４訓練の概要'!$D24)</f>
        <v/>
      </c>
      <c r="I142" s="493" t="str">
        <f t="shared" si="2"/>
        <v/>
      </c>
      <c r="K142" s="78"/>
      <c r="L142" t="s">
        <v>776</v>
      </c>
    </row>
    <row r="143" spans="1:12">
      <c r="A143" s="493"/>
      <c r="B143" t="s">
        <v>110</v>
      </c>
      <c r="C143" t="s">
        <v>123</v>
      </c>
      <c r="D143" s="78" t="s">
        <v>905</v>
      </c>
      <c r="E143" s="562">
        <f>IF('４訓練の概要'!$D25="","",'４訓練の概要'!$D25)</f>
        <v>0</v>
      </c>
      <c r="F143" s="563">
        <f>IF('４訓練の概要'!$D25="","",'４訓練の概要'!$D25)</f>
        <v>0</v>
      </c>
      <c r="G143" s="934">
        <f>IF('４訓練の概要'!$D25="","",'４訓練の概要'!$D25)</f>
        <v>0</v>
      </c>
      <c r="I143" s="493">
        <f t="shared" si="2"/>
        <v>0</v>
      </c>
      <c r="K143" s="78"/>
      <c r="L143" t="s">
        <v>776</v>
      </c>
    </row>
    <row r="144" spans="1:12">
      <c r="A144" s="493"/>
      <c r="C144" t="s">
        <v>121</v>
      </c>
      <c r="D144" s="78" t="s">
        <v>121</v>
      </c>
      <c r="E144" s="562">
        <f>IF('４訓練の概要'!$D26="","",'４訓練の概要'!$D26)</f>
        <v>0</v>
      </c>
      <c r="F144" s="563">
        <f>IF('４訓練の概要'!$D26="","",'４訓練の概要'!$D26)</f>
        <v>0</v>
      </c>
      <c r="G144" s="934">
        <f>IF('４訓練の概要'!$D26="","",'４訓練の概要'!$D26)</f>
        <v>0</v>
      </c>
      <c r="I144" s="493">
        <f t="shared" si="2"/>
        <v>0</v>
      </c>
      <c r="K144" s="78"/>
      <c r="L144" t="s">
        <v>776</v>
      </c>
    </row>
    <row r="145" spans="1:12">
      <c r="A145" s="493"/>
      <c r="C145" t="s">
        <v>122</v>
      </c>
      <c r="D145" s="78" t="s">
        <v>122</v>
      </c>
      <c r="E145" s="562">
        <f>IF('４訓練の概要'!$D27="","",'４訓練の概要'!$D27)</f>
        <v>0</v>
      </c>
      <c r="F145" s="563">
        <f>IF('４訓練の概要'!$D27="","",'４訓練の概要'!$D27)</f>
        <v>0</v>
      </c>
      <c r="G145" s="934">
        <f>IF('４訓練の概要'!$D27="","",'４訓練の概要'!$D27)</f>
        <v>0</v>
      </c>
      <c r="I145" s="493">
        <f t="shared" si="2"/>
        <v>0</v>
      </c>
      <c r="K145" s="78"/>
      <c r="L145" t="s">
        <v>776</v>
      </c>
    </row>
    <row r="146" spans="1:12">
      <c r="A146" s="493"/>
      <c r="B146" t="s">
        <v>109</v>
      </c>
      <c r="C146" t="s">
        <v>396</v>
      </c>
      <c r="D146" s="78" t="s">
        <v>396</v>
      </c>
      <c r="E146" s="562">
        <f>IF('４訓練の概要'!$D28="","",'４訓練の概要'!$D28)</f>
        <v>0</v>
      </c>
      <c r="F146" s="563">
        <f>IF('４訓練の概要'!$D28="","",'４訓練の概要'!$D28)</f>
        <v>0</v>
      </c>
      <c r="G146" s="934">
        <f>IF('４訓練の概要'!$D28="","",'４訓練の概要'!$D28)</f>
        <v>0</v>
      </c>
      <c r="I146" s="493">
        <f t="shared" si="2"/>
        <v>0</v>
      </c>
      <c r="K146" s="78"/>
      <c r="L146" t="s">
        <v>776</v>
      </c>
    </row>
    <row r="147" spans="1:12">
      <c r="A147" s="493"/>
      <c r="C147" t="s">
        <v>397</v>
      </c>
      <c r="D147" s="78" t="s">
        <v>397</v>
      </c>
      <c r="E147" s="562">
        <f>IF('４訓練の概要'!$D29="","",'４訓練の概要'!$D29)</f>
        <v>0</v>
      </c>
      <c r="F147" s="563">
        <f>IF('４訓練の概要'!$D29="","",'４訓練の概要'!$D29)</f>
        <v>0</v>
      </c>
      <c r="G147" s="934">
        <f>IF('４訓練の概要'!$D29="","",'４訓練の概要'!$D29)</f>
        <v>0</v>
      </c>
      <c r="I147" s="493">
        <f t="shared" si="2"/>
        <v>0</v>
      </c>
      <c r="K147" s="78"/>
      <c r="L147" t="s">
        <v>776</v>
      </c>
    </row>
    <row r="148" spans="1:12">
      <c r="A148" s="493"/>
      <c r="C148" t="s">
        <v>303</v>
      </c>
      <c r="D148" s="78" t="s">
        <v>906</v>
      </c>
      <c r="E148" s="562">
        <f>IF('４訓練の概要'!$D30="","",'４訓練の概要'!$D30)</f>
        <v>0</v>
      </c>
      <c r="F148" s="563">
        <f>IF('４訓練の概要'!$D30="","",'４訓練の概要'!$D30)</f>
        <v>0</v>
      </c>
      <c r="G148" s="934">
        <f>IF('４訓練の概要'!$D30="","",'４訓練の概要'!$D30)</f>
        <v>0</v>
      </c>
      <c r="I148" s="493">
        <f t="shared" si="2"/>
        <v>0</v>
      </c>
      <c r="K148" s="78"/>
      <c r="L148" t="s">
        <v>776</v>
      </c>
    </row>
    <row r="149" spans="1:12">
      <c r="A149" s="493"/>
      <c r="B149" t="s">
        <v>126</v>
      </c>
      <c r="C149" t="s">
        <v>81</v>
      </c>
      <c r="D149" s="78" t="s">
        <v>907</v>
      </c>
      <c r="E149" s="562" t="str">
        <f>IF('４訓練の概要'!$D31="","",'４訓練の概要'!$D31)</f>
        <v/>
      </c>
      <c r="F149" s="563" t="str">
        <f>IF('４訓練の概要'!$D31="","",'４訓練の概要'!$D31)</f>
        <v/>
      </c>
      <c r="G149" s="934" t="str">
        <f>IF('４訓練の概要'!$D31="","",'４訓練の概要'!$D31)</f>
        <v/>
      </c>
      <c r="I149" s="493" t="str">
        <f t="shared" si="2"/>
        <v/>
      </c>
      <c r="K149" s="78"/>
      <c r="L149" t="s">
        <v>777</v>
      </c>
    </row>
    <row r="150" spans="1:12">
      <c r="A150" s="493"/>
      <c r="C150" t="s">
        <v>80</v>
      </c>
      <c r="D150" s="78" t="s">
        <v>908</v>
      </c>
      <c r="E150" s="562" t="str">
        <f>IF('４訓練の概要'!$D32="","",'４訓練の概要'!$D32)</f>
        <v/>
      </c>
      <c r="F150" s="563" t="str">
        <f>IF('４訓練の概要'!$D32="","",'４訓練の概要'!$D32)</f>
        <v/>
      </c>
      <c r="G150" s="934" t="str">
        <f>IF('４訓練の概要'!$D32="","",'４訓練の概要'!$D32)</f>
        <v/>
      </c>
      <c r="I150" s="493" t="str">
        <f t="shared" si="2"/>
        <v/>
      </c>
      <c r="K150" s="78"/>
      <c r="L150" t="s">
        <v>777</v>
      </c>
    </row>
    <row r="151" spans="1:12">
      <c r="A151" s="493"/>
      <c r="B151" t="s">
        <v>70</v>
      </c>
      <c r="C151" t="s">
        <v>501</v>
      </c>
      <c r="D151" s="78" t="s">
        <v>909</v>
      </c>
      <c r="E151" s="562" t="str">
        <f>IF('４訓練の概要'!$D33="","",'４訓練の概要'!$D33)</f>
        <v/>
      </c>
      <c r="F151" s="563" t="str">
        <f>IF('４訓練の概要'!$D33="","",'４訓練の概要'!$D33)</f>
        <v/>
      </c>
      <c r="G151" s="934" t="str">
        <f>IF('４訓練の概要'!$D33="","",'４訓練の概要'!$D33)</f>
        <v/>
      </c>
      <c r="I151" s="493" t="str">
        <f t="shared" ref="I151:I214" si="3">IF($A$13="デュ",$F151,$E151)</f>
        <v/>
      </c>
      <c r="K151" s="78"/>
      <c r="L151" t="s">
        <v>777</v>
      </c>
    </row>
    <row r="152" spans="1:12">
      <c r="A152" s="493"/>
      <c r="B152" t="s">
        <v>268</v>
      </c>
      <c r="C152" t="s">
        <v>62</v>
      </c>
      <c r="D152" s="78" t="s">
        <v>910</v>
      </c>
      <c r="E152" s="562" t="str">
        <f>IF('４訓練の概要'!$D34="","",'４訓練の概要'!$D34)</f>
        <v/>
      </c>
      <c r="F152" s="563" t="str">
        <f>IF('４訓練の概要'!$D34="","",'４訓練の概要'!$D34)</f>
        <v/>
      </c>
      <c r="G152" s="934" t="str">
        <f>IF('４訓練の概要'!$D34="","",'４訓練の概要'!$D34)</f>
        <v/>
      </c>
      <c r="I152" s="493" t="str">
        <f t="shared" si="3"/>
        <v/>
      </c>
      <c r="K152" s="78"/>
      <c r="L152" t="s">
        <v>777</v>
      </c>
    </row>
    <row r="153" spans="1:12">
      <c r="A153" s="493"/>
      <c r="C153" t="s">
        <v>124</v>
      </c>
      <c r="D153" s="78" t="s">
        <v>911</v>
      </c>
      <c r="E153" s="562" t="str">
        <f>IF('４訓練の概要'!$D35="","",'４訓練の概要'!$D35)</f>
        <v/>
      </c>
      <c r="F153" s="563" t="str">
        <f>IF('４訓練の概要'!$D35="","",'４訓練の概要'!$D35)</f>
        <v/>
      </c>
      <c r="G153" s="934" t="str">
        <f>IF('４訓練の概要'!$D35="","",'４訓練の概要'!$D35)</f>
        <v/>
      </c>
      <c r="I153" s="493" t="str">
        <f t="shared" si="3"/>
        <v/>
      </c>
      <c r="K153" s="78"/>
      <c r="L153" t="s">
        <v>776</v>
      </c>
    </row>
    <row r="154" spans="1:12">
      <c r="A154" s="493"/>
      <c r="B154" t="s">
        <v>269</v>
      </c>
      <c r="C154" t="s">
        <v>62</v>
      </c>
      <c r="D154" s="78" t="s">
        <v>912</v>
      </c>
      <c r="E154" s="562" t="str">
        <f>IF('４訓練の概要'!$D36="","",'４訓練の概要'!$D36)</f>
        <v/>
      </c>
      <c r="F154" s="563" t="str">
        <f>IF('４訓練の概要'!$D36="","",'４訓練の概要'!$D36)</f>
        <v/>
      </c>
      <c r="G154" s="934" t="str">
        <f>IF('４訓練の概要'!$D36="","",'４訓練の概要'!$D36)</f>
        <v/>
      </c>
      <c r="I154" s="493" t="str">
        <f t="shared" si="3"/>
        <v/>
      </c>
      <c r="K154" s="78"/>
      <c r="L154" t="s">
        <v>777</v>
      </c>
    </row>
    <row r="155" spans="1:12">
      <c r="A155" s="493"/>
      <c r="C155" t="s">
        <v>82</v>
      </c>
      <c r="D155" s="78" t="s">
        <v>913</v>
      </c>
      <c r="E155" s="562" t="str">
        <f>IF('４訓練の概要'!$D37="","",'４訓練の概要'!$D37)</f>
        <v/>
      </c>
      <c r="F155" s="563" t="str">
        <f>IF('４訓練の概要'!$D37="","",'４訓練の概要'!$D37)</f>
        <v/>
      </c>
      <c r="G155" s="934" t="str">
        <f>IF('４訓練の概要'!$D37="","",'４訓練の概要'!$D37)</f>
        <v/>
      </c>
      <c r="I155" s="493" t="str">
        <f t="shared" si="3"/>
        <v/>
      </c>
      <c r="K155" s="78"/>
      <c r="L155" t="s">
        <v>777</v>
      </c>
    </row>
    <row r="156" spans="1:12">
      <c r="A156" s="493"/>
      <c r="C156" t="s">
        <v>71</v>
      </c>
      <c r="D156" s="78" t="s">
        <v>914</v>
      </c>
      <c r="E156" s="562" t="str">
        <f>IF('４訓練の概要'!$D38="","",'４訓練の概要'!$D38)</f>
        <v/>
      </c>
      <c r="F156" s="563" t="str">
        <f>IF('４訓練の概要'!$D38="","",'４訓練の概要'!$D38)</f>
        <v/>
      </c>
      <c r="G156" s="934" t="str">
        <f>IF('４訓練の概要'!$D38="","",'４訓練の概要'!$D38)</f>
        <v/>
      </c>
      <c r="I156" s="493" t="str">
        <f t="shared" si="3"/>
        <v/>
      </c>
      <c r="K156" s="78"/>
      <c r="L156" t="s">
        <v>777</v>
      </c>
    </row>
    <row r="157" spans="1:12">
      <c r="A157" s="493"/>
      <c r="C157" t="s">
        <v>607</v>
      </c>
      <c r="D157" s="78" t="s">
        <v>915</v>
      </c>
      <c r="E157" s="562" t="str">
        <f>IF('４訓練の概要'!$D39="","",'４訓練の概要'!$D39)</f>
        <v/>
      </c>
      <c r="F157" s="563" t="str">
        <f>IF('４訓練の概要'!$D39="","",'４訓練の概要'!$D39)</f>
        <v/>
      </c>
      <c r="G157" s="934" t="str">
        <f>IF('４訓練の概要'!$D39="","",'４訓練の概要'!$D39)</f>
        <v/>
      </c>
      <c r="I157" s="493" t="str">
        <f t="shared" si="3"/>
        <v/>
      </c>
      <c r="K157" s="78"/>
      <c r="L157" t="s">
        <v>777</v>
      </c>
    </row>
    <row r="158" spans="1:12">
      <c r="A158" s="493"/>
      <c r="C158" t="s">
        <v>689</v>
      </c>
      <c r="D158" s="78" t="s">
        <v>916</v>
      </c>
      <c r="E158" s="562" t="str">
        <f>IF('４訓練の概要'!$D40="","",'４訓練の概要'!$D40)</f>
        <v/>
      </c>
      <c r="F158" s="563" t="str">
        <f>IF('４訓練の概要'!$D40="","",'４訓練の概要'!$D40)</f>
        <v/>
      </c>
      <c r="G158" s="934" t="str">
        <f>IF('４訓練の概要'!$D40="","",'４訓練の概要'!$D40)</f>
        <v/>
      </c>
      <c r="I158" s="493" t="str">
        <f t="shared" si="3"/>
        <v/>
      </c>
      <c r="K158" s="78"/>
      <c r="L158" t="s">
        <v>777</v>
      </c>
    </row>
    <row r="159" spans="1:12">
      <c r="A159" s="493"/>
      <c r="B159" t="s">
        <v>502</v>
      </c>
      <c r="D159" s="78" t="s">
        <v>917</v>
      </c>
      <c r="E159" s="562" t="str">
        <f>IF('４訓練の概要'!$D41="","",'４訓練の概要'!$D41)</f>
        <v/>
      </c>
      <c r="F159" s="563" t="str">
        <f>IF('４訓練の概要'!$D41="","",'４訓練の概要'!$D41)</f>
        <v/>
      </c>
      <c r="G159" s="934" t="str">
        <f>IF('４訓練の概要'!$D41="","",'４訓練の概要'!$D41)</f>
        <v/>
      </c>
      <c r="I159" s="493" t="str">
        <f t="shared" si="3"/>
        <v/>
      </c>
      <c r="K159" s="78"/>
      <c r="L159" t="s">
        <v>777</v>
      </c>
    </row>
    <row r="160" spans="1:12">
      <c r="A160" s="493"/>
      <c r="B160" t="s">
        <v>503</v>
      </c>
      <c r="D160" s="78" t="s">
        <v>503</v>
      </c>
      <c r="E160" s="562" t="str">
        <f>IF('４訓練の概要'!$D42="","",'４訓練の概要'!$D42)</f>
        <v/>
      </c>
      <c r="F160" s="563" t="str">
        <f>IF('４訓練の概要'!$D42="","",'４訓練の概要'!$D42)</f>
        <v/>
      </c>
      <c r="G160" s="934" t="str">
        <f>IF('４訓練の概要'!$D42="","",'４訓練の概要'!$D42)</f>
        <v/>
      </c>
      <c r="I160" s="493" t="str">
        <f t="shared" si="3"/>
        <v/>
      </c>
      <c r="K160" s="78"/>
      <c r="L160" t="s">
        <v>777</v>
      </c>
    </row>
    <row r="161" spans="1:12">
      <c r="A161" s="493"/>
      <c r="B161" t="s">
        <v>30</v>
      </c>
      <c r="C161" t="s">
        <v>336</v>
      </c>
      <c r="D161" s="78" t="s">
        <v>918</v>
      </c>
      <c r="E161" s="562" t="str">
        <f>IF('４訓練の概要'!$D43="","",'４訓練の概要'!$D43)</f>
        <v>対象外</v>
      </c>
      <c r="F161" s="563" t="str">
        <f>IF('４訓練の概要'!$D43="","",'４訓練の概要'!$D43)</f>
        <v>対象外</v>
      </c>
      <c r="G161" s="934" t="str">
        <f>IF('４訓練の概要'!$D43="","",'４訓練の概要'!$D43)</f>
        <v>対象外</v>
      </c>
      <c r="I161" s="493" t="str">
        <f t="shared" si="3"/>
        <v>対象外</v>
      </c>
      <c r="K161" s="78"/>
      <c r="L161" t="s">
        <v>777</v>
      </c>
    </row>
    <row r="162" spans="1:12">
      <c r="A162" s="493"/>
      <c r="C162" t="s">
        <v>190</v>
      </c>
      <c r="D162" s="78" t="s">
        <v>919</v>
      </c>
      <c r="E162" s="562" t="str">
        <f>IF('４訓練の概要'!$D44="","",'４訓練の概要'!$D44)</f>
        <v>対象外</v>
      </c>
      <c r="F162" s="563" t="str">
        <f>IF('４訓練の概要'!$D44="","",'４訓練の概要'!$D44)</f>
        <v>対象外</v>
      </c>
      <c r="G162" s="934" t="str">
        <f>IF('４訓練の概要'!$D44="","",'４訓練の概要'!$D44)</f>
        <v>対象外</v>
      </c>
      <c r="I162" s="493" t="str">
        <f t="shared" si="3"/>
        <v>対象外</v>
      </c>
      <c r="K162" s="78"/>
      <c r="L162" t="s">
        <v>777</v>
      </c>
    </row>
    <row r="163" spans="1:12">
      <c r="A163" s="493"/>
      <c r="C163" t="s">
        <v>191</v>
      </c>
      <c r="D163" s="78" t="s">
        <v>920</v>
      </c>
      <c r="E163" s="562" t="str">
        <f>IF('４訓練の概要'!$D45="","",'４訓練の概要'!$D45)</f>
        <v>対象外</v>
      </c>
      <c r="F163" s="563" t="str">
        <f>IF('４訓練の概要'!$D45="","",'４訓練の概要'!$D45)</f>
        <v>対象外</v>
      </c>
      <c r="G163" s="934" t="str">
        <f>IF('４訓練の概要'!$D45="","",'４訓練の概要'!$D45)</f>
        <v>対象外</v>
      </c>
      <c r="I163" s="493" t="str">
        <f t="shared" si="3"/>
        <v>対象外</v>
      </c>
      <c r="K163" s="78"/>
      <c r="L163" t="s">
        <v>777</v>
      </c>
    </row>
    <row r="164" spans="1:12">
      <c r="A164" s="493"/>
      <c r="C164" t="s">
        <v>337</v>
      </c>
      <c r="D164" s="78" t="s">
        <v>921</v>
      </c>
      <c r="E164" s="562" t="str">
        <f>IF('４訓練の概要'!$D46="","",'４訓練の概要'!$D46)</f>
        <v>対象外</v>
      </c>
      <c r="F164" s="563" t="str">
        <f>IF('４訓練の概要'!$D46="","",'４訓練の概要'!$D46)</f>
        <v>対象外</v>
      </c>
      <c r="G164" s="934" t="str">
        <f>IF('４訓練の概要'!$D46="","",'４訓練の概要'!$D46)</f>
        <v>対象外</v>
      </c>
      <c r="I164" s="493" t="str">
        <f t="shared" si="3"/>
        <v>対象外</v>
      </c>
      <c r="K164" s="78"/>
      <c r="L164" t="s">
        <v>777</v>
      </c>
    </row>
    <row r="165" spans="1:12">
      <c r="A165" s="493"/>
      <c r="C165" t="s">
        <v>192</v>
      </c>
      <c r="D165" s="78" t="s">
        <v>922</v>
      </c>
      <c r="E165" s="562" t="str">
        <f>IF('４訓練の概要'!$D47="","",'４訓練の概要'!$D47)</f>
        <v>対象外</v>
      </c>
      <c r="F165" s="563" t="str">
        <f>IF('４訓練の概要'!$D47="","",'４訓練の概要'!$D47)</f>
        <v>対象外</v>
      </c>
      <c r="G165" s="934" t="str">
        <f>IF('４訓練の概要'!$D47="","",'４訓練の概要'!$D47)</f>
        <v>対象外</v>
      </c>
      <c r="I165" s="493" t="str">
        <f t="shared" si="3"/>
        <v>対象外</v>
      </c>
      <c r="K165" s="78"/>
      <c r="L165" t="s">
        <v>777</v>
      </c>
    </row>
    <row r="166" spans="1:12">
      <c r="A166" s="493"/>
      <c r="C166" t="s">
        <v>338</v>
      </c>
      <c r="D166" s="78" t="s">
        <v>923</v>
      </c>
      <c r="E166" s="562" t="str">
        <f>IF('４訓練の概要'!$D48="","",'４訓練の概要'!$D48)</f>
        <v>対象外</v>
      </c>
      <c r="F166" s="563" t="str">
        <f>IF('４訓練の概要'!$D48="","",'４訓練の概要'!$D48)</f>
        <v>対象外</v>
      </c>
      <c r="G166" s="934" t="str">
        <f>IF('４訓練の概要'!$D48="","",'４訓練の概要'!$D48)</f>
        <v>対象外</v>
      </c>
      <c r="I166" s="493" t="str">
        <f t="shared" si="3"/>
        <v>対象外</v>
      </c>
      <c r="K166" s="78"/>
      <c r="L166" t="s">
        <v>777</v>
      </c>
    </row>
    <row r="167" spans="1:12">
      <c r="A167" s="493"/>
      <c r="C167" t="s">
        <v>193</v>
      </c>
      <c r="D167" s="78" t="s">
        <v>924</v>
      </c>
      <c r="E167" s="562" t="str">
        <f>IF('４訓練の概要'!$D49="","",'４訓練の概要'!$D49)</f>
        <v>対象外</v>
      </c>
      <c r="F167" s="563" t="str">
        <f>IF('４訓練の概要'!$D49="","",'４訓練の概要'!$D49)</f>
        <v>対象外</v>
      </c>
      <c r="G167" s="934" t="str">
        <f>IF('４訓練の概要'!$D49="","",'４訓練の概要'!$D49)</f>
        <v>対象外</v>
      </c>
      <c r="I167" s="493" t="str">
        <f t="shared" si="3"/>
        <v>対象外</v>
      </c>
      <c r="K167" s="78"/>
      <c r="L167" t="s">
        <v>777</v>
      </c>
    </row>
    <row r="168" spans="1:12">
      <c r="A168" s="493"/>
      <c r="C168" t="s">
        <v>265</v>
      </c>
      <c r="D168" s="78" t="s">
        <v>925</v>
      </c>
      <c r="E168" s="562" t="str">
        <f>IF('４訓練の概要'!$D50="","",'４訓練の概要'!$D50)</f>
        <v>対象外</v>
      </c>
      <c r="F168" s="563" t="str">
        <f>IF('４訓練の概要'!$D50="","",'４訓練の概要'!$D50)</f>
        <v>対象外</v>
      </c>
      <c r="G168" s="934" t="str">
        <f>IF('４訓練の概要'!$D50="","",'４訓練の概要'!$D50)</f>
        <v>対象外</v>
      </c>
      <c r="I168" s="493" t="str">
        <f t="shared" si="3"/>
        <v>対象外</v>
      </c>
      <c r="K168" s="78"/>
      <c r="L168" t="s">
        <v>777</v>
      </c>
    </row>
    <row r="169" spans="1:12">
      <c r="A169" s="493"/>
      <c r="C169" t="s">
        <v>339</v>
      </c>
      <c r="D169" s="78" t="s">
        <v>926</v>
      </c>
      <c r="E169" s="562" t="str">
        <f>IF('４訓練の概要'!$D51="","",'４訓練の概要'!$D51)</f>
        <v>対象外</v>
      </c>
      <c r="F169" s="563" t="str">
        <f>IF('４訓練の概要'!$D51="","",'４訓練の概要'!$D51)</f>
        <v>対象外</v>
      </c>
      <c r="G169" s="934" t="str">
        <f>IF('４訓練の概要'!$D51="","",'４訓練の概要'!$D51)</f>
        <v>対象外</v>
      </c>
      <c r="I169" s="493" t="str">
        <f t="shared" si="3"/>
        <v>対象外</v>
      </c>
      <c r="K169" s="78"/>
      <c r="L169" t="s">
        <v>777</v>
      </c>
    </row>
    <row r="170" spans="1:12">
      <c r="A170" s="493"/>
      <c r="C170" t="s">
        <v>332</v>
      </c>
      <c r="D170" s="78" t="s">
        <v>927</v>
      </c>
      <c r="E170" s="562" t="str">
        <f>IF('４訓練の概要'!$D52="","",'４訓練の概要'!$D52)</f>
        <v/>
      </c>
      <c r="F170" s="563" t="str">
        <f>IF('４訓練の概要'!$D52="","",'４訓練の概要'!$D52)</f>
        <v/>
      </c>
      <c r="G170" s="934" t="str">
        <f>IF('４訓練の概要'!$D52="","",'４訓練の概要'!$D52)</f>
        <v/>
      </c>
      <c r="I170" s="493" t="str">
        <f t="shared" si="3"/>
        <v/>
      </c>
      <c r="K170" s="78"/>
      <c r="L170" t="s">
        <v>777</v>
      </c>
    </row>
    <row r="171" spans="1:12">
      <c r="A171" s="493"/>
      <c r="C171" t="s">
        <v>333</v>
      </c>
      <c r="D171" s="78" t="s">
        <v>928</v>
      </c>
      <c r="E171" s="562" t="str">
        <f>IF('４訓練の概要'!$D53="","",'４訓練の概要'!$D53)</f>
        <v/>
      </c>
      <c r="F171" s="563" t="str">
        <f>IF('４訓練の概要'!$D53="","",'４訓練の概要'!$D53)</f>
        <v/>
      </c>
      <c r="G171" s="934" t="str">
        <f>IF('４訓練の概要'!$D53="","",'４訓練の概要'!$D53)</f>
        <v/>
      </c>
      <c r="I171" s="493" t="str">
        <f t="shared" si="3"/>
        <v/>
      </c>
      <c r="K171" s="78"/>
      <c r="L171" t="s">
        <v>777</v>
      </c>
    </row>
    <row r="172" spans="1:12">
      <c r="A172" s="493"/>
      <c r="C172" t="s">
        <v>194</v>
      </c>
      <c r="D172" s="78" t="s">
        <v>929</v>
      </c>
      <c r="E172" s="562" t="str">
        <f>IF('４訓練の概要'!$D54="","",'４訓練の概要'!$D54)</f>
        <v/>
      </c>
      <c r="F172" s="563" t="str">
        <f>IF('４訓練の概要'!$D54="","",'４訓練の概要'!$D54)</f>
        <v/>
      </c>
      <c r="G172" s="934" t="str">
        <f>IF('４訓練の概要'!$D54="","",'４訓練の概要'!$D54)</f>
        <v/>
      </c>
      <c r="I172" s="493" t="str">
        <f t="shared" si="3"/>
        <v/>
      </c>
      <c r="K172" s="78"/>
      <c r="L172" t="s">
        <v>777</v>
      </c>
    </row>
    <row r="173" spans="1:12">
      <c r="A173" s="493"/>
      <c r="D173" s="78"/>
      <c r="E173" s="935" t="s">
        <v>779</v>
      </c>
      <c r="F173" s="936" t="s">
        <v>779</v>
      </c>
      <c r="G173" s="937" t="s">
        <v>779</v>
      </c>
      <c r="I173" s="493" t="str">
        <f t="shared" si="3"/>
        <v/>
      </c>
      <c r="K173" s="78"/>
    </row>
    <row r="174" spans="1:12">
      <c r="A174" s="493"/>
      <c r="D174" s="78"/>
      <c r="E174" s="935" t="s">
        <v>779</v>
      </c>
      <c r="F174" s="936" t="s">
        <v>779</v>
      </c>
      <c r="G174" s="937" t="s">
        <v>779</v>
      </c>
      <c r="I174" s="493" t="str">
        <f t="shared" si="3"/>
        <v/>
      </c>
      <c r="K174" s="78"/>
    </row>
    <row r="175" spans="1:12">
      <c r="A175" s="493"/>
      <c r="D175" s="78"/>
      <c r="E175" s="935" t="s">
        <v>779</v>
      </c>
      <c r="F175" s="936" t="s">
        <v>779</v>
      </c>
      <c r="G175" s="937" t="s">
        <v>779</v>
      </c>
      <c r="I175" s="493" t="str">
        <f t="shared" si="3"/>
        <v/>
      </c>
      <c r="K175" s="78"/>
    </row>
    <row r="176" spans="1:12">
      <c r="A176" s="493"/>
      <c r="D176" s="78"/>
      <c r="E176" s="935" t="s">
        <v>779</v>
      </c>
      <c r="F176" s="936" t="s">
        <v>779</v>
      </c>
      <c r="G176" s="937" t="s">
        <v>779</v>
      </c>
      <c r="I176" s="493" t="str">
        <f t="shared" si="3"/>
        <v/>
      </c>
      <c r="K176" s="78"/>
    </row>
    <row r="177" spans="1:12">
      <c r="A177" s="493"/>
      <c r="D177" s="78"/>
      <c r="E177" s="935" t="s">
        <v>779</v>
      </c>
      <c r="F177" s="936" t="s">
        <v>779</v>
      </c>
      <c r="G177" s="937" t="s">
        <v>779</v>
      </c>
      <c r="I177" s="493" t="str">
        <f t="shared" si="3"/>
        <v/>
      </c>
      <c r="K177" s="78"/>
    </row>
    <row r="178" spans="1:12">
      <c r="A178" s="493"/>
      <c r="D178" s="78"/>
      <c r="E178" s="935" t="s">
        <v>779</v>
      </c>
      <c r="F178" s="936" t="s">
        <v>779</v>
      </c>
      <c r="G178" s="937" t="s">
        <v>779</v>
      </c>
      <c r="I178" s="493" t="str">
        <f t="shared" si="3"/>
        <v/>
      </c>
      <c r="K178" s="78"/>
    </row>
    <row r="179" spans="1:12">
      <c r="A179" s="493"/>
      <c r="D179" s="78"/>
      <c r="E179" s="935" t="s">
        <v>779</v>
      </c>
      <c r="F179" s="936" t="s">
        <v>779</v>
      </c>
      <c r="G179" s="937" t="s">
        <v>779</v>
      </c>
      <c r="I179" s="493" t="str">
        <f t="shared" si="3"/>
        <v/>
      </c>
      <c r="K179" s="78"/>
    </row>
    <row r="180" spans="1:12">
      <c r="A180" s="493"/>
      <c r="D180" s="78"/>
      <c r="E180" s="935" t="s">
        <v>779</v>
      </c>
      <c r="F180" s="936" t="s">
        <v>779</v>
      </c>
      <c r="G180" s="937" t="s">
        <v>779</v>
      </c>
      <c r="I180" s="493" t="str">
        <f t="shared" si="3"/>
        <v/>
      </c>
      <c r="K180" s="78"/>
    </row>
    <row r="181" spans="1:12">
      <c r="A181" s="493" t="s">
        <v>983</v>
      </c>
      <c r="B181" t="s">
        <v>554</v>
      </c>
      <c r="C181" t="s">
        <v>706</v>
      </c>
      <c r="D181" s="78" t="s">
        <v>930</v>
      </c>
      <c r="E181" s="1187" t="str">
        <f>IF('4-1訓練委託費'!$D15="","",'4-1訓練委託費'!$D15)</f>
        <v/>
      </c>
      <c r="F181" s="1188" t="str">
        <f>IF('4-1訓練委託費(デュアル)'!$D15="","",'4-1訓練委託費(デュアル)'!$D15)</f>
        <v/>
      </c>
      <c r="G181" s="937" t="s">
        <v>779</v>
      </c>
      <c r="I181" s="493" t="str">
        <f t="shared" si="3"/>
        <v/>
      </c>
      <c r="K181" s="78"/>
      <c r="L181" t="s">
        <v>776</v>
      </c>
    </row>
    <row r="182" spans="1:12">
      <c r="A182" s="493" t="s">
        <v>984</v>
      </c>
      <c r="C182" t="s">
        <v>556</v>
      </c>
      <c r="D182" s="78" t="s">
        <v>931</v>
      </c>
      <c r="E182" s="1189" t="s">
        <v>779</v>
      </c>
      <c r="F182" s="1188" t="str">
        <f>IF('4-1訓練委託費(デュアル)'!$D16="","",'4-1訓練委託費(デュアル)'!$D16)</f>
        <v/>
      </c>
      <c r="G182" s="937" t="s">
        <v>779</v>
      </c>
      <c r="I182" s="493" t="str">
        <f t="shared" si="3"/>
        <v/>
      </c>
      <c r="K182" s="78"/>
      <c r="L182" t="s">
        <v>776</v>
      </c>
    </row>
    <row r="183" spans="1:12">
      <c r="A183" s="493"/>
      <c r="C183" t="s">
        <v>803</v>
      </c>
      <c r="D183" s="78" t="s">
        <v>932</v>
      </c>
      <c r="E183" s="1189" t="s">
        <v>779</v>
      </c>
      <c r="F183" s="1188" t="str">
        <f>IF('4-1訓練委託費(デュアル)'!$D17="","",'4-1訓練委託費(デュアル)'!$D17)</f>
        <v/>
      </c>
      <c r="G183" s="937" t="s">
        <v>779</v>
      </c>
      <c r="I183" s="493" t="str">
        <f t="shared" si="3"/>
        <v/>
      </c>
      <c r="K183" s="78"/>
      <c r="L183" t="s">
        <v>776</v>
      </c>
    </row>
    <row r="184" spans="1:12">
      <c r="A184" s="493"/>
      <c r="D184" s="78"/>
      <c r="E184" s="1189"/>
      <c r="F184" s="1190"/>
      <c r="G184" s="937"/>
      <c r="I184" s="493">
        <f t="shared" si="3"/>
        <v>0</v>
      </c>
      <c r="K184" s="78"/>
    </row>
    <row r="185" spans="1:12">
      <c r="A185" s="493" t="s">
        <v>983</v>
      </c>
      <c r="B185" t="s">
        <v>557</v>
      </c>
      <c r="C185" t="s">
        <v>558</v>
      </c>
      <c r="D185" s="78" t="s">
        <v>933</v>
      </c>
      <c r="E185" s="1187" t="str">
        <f>IF('4-1訓練委託費'!$D19="","",'4-1訓練委託費'!$D19)</f>
        <v/>
      </c>
      <c r="F185" s="1188" t="str">
        <f>IF('4-1訓練委託費(デュアル)'!$D20="","",'4-1訓練委託費(デュアル)'!$D20)</f>
        <v/>
      </c>
      <c r="G185" s="937" t="s">
        <v>779</v>
      </c>
      <c r="I185" s="493" t="str">
        <f t="shared" si="3"/>
        <v/>
      </c>
      <c r="K185" s="78"/>
      <c r="L185" t="s">
        <v>776</v>
      </c>
    </row>
    <row r="186" spans="1:12">
      <c r="A186" s="493"/>
      <c r="C186" t="s">
        <v>934</v>
      </c>
      <c r="D186" s="78" t="s">
        <v>935</v>
      </c>
      <c r="E186" s="1187" t="str">
        <f>IF('4-1訓練委託費'!$D20="","",'4-1訓練委託費'!$D20)</f>
        <v/>
      </c>
      <c r="F186" s="1188" t="str">
        <f>IF('4-1訓練委託費(デュアル)'!$D21="","",'4-1訓練委託費(デュアル)'!$D21)</f>
        <v/>
      </c>
      <c r="G186" s="937" t="s">
        <v>779</v>
      </c>
      <c r="I186" s="493" t="str">
        <f t="shared" si="3"/>
        <v/>
      </c>
      <c r="K186" s="78"/>
      <c r="L186" t="s">
        <v>776</v>
      </c>
    </row>
    <row r="187" spans="1:12">
      <c r="A187" s="493"/>
      <c r="B187" t="s">
        <v>784</v>
      </c>
      <c r="D187" s="78" t="s">
        <v>936</v>
      </c>
      <c r="E187" s="1191">
        <f>IF('4-1訓練委託費'!$D24="","",'4-1訓練委託費'!$D24)</f>
        <v>0</v>
      </c>
      <c r="F187" s="936" t="s">
        <v>779</v>
      </c>
      <c r="G187" s="937" t="s">
        <v>779</v>
      </c>
      <c r="I187" s="493">
        <f t="shared" si="3"/>
        <v>0</v>
      </c>
      <c r="K187" s="78"/>
      <c r="L187" t="s">
        <v>776</v>
      </c>
    </row>
    <row r="188" spans="1:12">
      <c r="A188" s="493"/>
      <c r="B188" t="s">
        <v>791</v>
      </c>
      <c r="D188" s="78" t="s">
        <v>937</v>
      </c>
      <c r="E188" s="1187">
        <f>IF('4-1訓練委託費'!$D28="","",'4-1訓練委託費'!$D28)</f>
        <v>0</v>
      </c>
      <c r="F188" s="936" t="s">
        <v>779</v>
      </c>
      <c r="G188" s="937" t="s">
        <v>779</v>
      </c>
      <c r="I188" s="493">
        <f t="shared" si="3"/>
        <v>0</v>
      </c>
      <c r="K188" s="78"/>
      <c r="L188" t="s">
        <v>776</v>
      </c>
    </row>
    <row r="189" spans="1:12">
      <c r="A189" s="493"/>
      <c r="D189" s="78"/>
      <c r="E189" s="1189" t="s">
        <v>779</v>
      </c>
      <c r="F189" s="936" t="s">
        <v>779</v>
      </c>
      <c r="G189" s="937" t="s">
        <v>779</v>
      </c>
      <c r="I189" s="493" t="str">
        <f t="shared" si="3"/>
        <v/>
      </c>
      <c r="K189" s="78"/>
      <c r="L189" t="s">
        <v>776</v>
      </c>
    </row>
    <row r="190" spans="1:12">
      <c r="A190" s="493"/>
      <c r="D190" s="78"/>
      <c r="E190" s="935" t="s">
        <v>779</v>
      </c>
      <c r="F190" s="936" t="s">
        <v>779</v>
      </c>
      <c r="G190" s="937" t="s">
        <v>779</v>
      </c>
      <c r="I190" s="493" t="str">
        <f t="shared" si="3"/>
        <v/>
      </c>
      <c r="K190" s="78"/>
    </row>
    <row r="191" spans="1:12">
      <c r="A191" s="493"/>
      <c r="D191" s="78"/>
      <c r="E191" s="935" t="s">
        <v>779</v>
      </c>
      <c r="F191" s="936" t="s">
        <v>779</v>
      </c>
      <c r="G191" s="937" t="s">
        <v>779</v>
      </c>
      <c r="I191" s="493" t="str">
        <f t="shared" si="3"/>
        <v/>
      </c>
      <c r="K191" s="78"/>
    </row>
    <row r="192" spans="1:12">
      <c r="A192" s="493"/>
      <c r="D192" s="78"/>
      <c r="E192" s="935" t="s">
        <v>779</v>
      </c>
      <c r="F192" s="936" t="s">
        <v>779</v>
      </c>
      <c r="G192" s="937" t="s">
        <v>779</v>
      </c>
      <c r="I192" s="493" t="str">
        <f t="shared" si="3"/>
        <v/>
      </c>
      <c r="K192" s="78"/>
    </row>
    <row r="193" spans="1:12">
      <c r="A193" s="493" t="s">
        <v>984</v>
      </c>
      <c r="B193" t="s">
        <v>565</v>
      </c>
      <c r="D193" s="78" t="s">
        <v>938</v>
      </c>
      <c r="E193" s="935" t="s">
        <v>779</v>
      </c>
      <c r="F193" s="1192" t="str">
        <f>IF('４-2実習型訓練概要(デュアル)'!$D7="","",'４-2実習型訓練概要(デュアル)'!$D7)</f>
        <v/>
      </c>
      <c r="G193" s="937" t="s">
        <v>779</v>
      </c>
      <c r="I193" s="493" t="str">
        <f t="shared" si="3"/>
        <v/>
      </c>
      <c r="K193" s="78"/>
      <c r="L193" t="s">
        <v>777</v>
      </c>
    </row>
    <row r="194" spans="1:12">
      <c r="A194" s="493"/>
      <c r="B194" t="s">
        <v>474</v>
      </c>
      <c r="C194" t="s">
        <v>537</v>
      </c>
      <c r="D194" s="78" t="s">
        <v>939</v>
      </c>
      <c r="E194" s="935" t="s">
        <v>779</v>
      </c>
      <c r="F194" s="1192">
        <f>IF('４-2実習型訓練概要(デュアル)'!$D8="","",'４-2実習型訓練概要(デュアル)'!$D8)</f>
        <v>0</v>
      </c>
      <c r="G194" s="937" t="s">
        <v>779</v>
      </c>
      <c r="I194" s="493" t="str">
        <f t="shared" si="3"/>
        <v/>
      </c>
      <c r="K194" s="78"/>
      <c r="L194" t="s">
        <v>777</v>
      </c>
    </row>
    <row r="195" spans="1:12">
      <c r="A195" s="493"/>
      <c r="C195" t="s">
        <v>538</v>
      </c>
      <c r="D195" s="78" t="s">
        <v>940</v>
      </c>
      <c r="E195" s="935" t="s">
        <v>779</v>
      </c>
      <c r="F195" s="1192">
        <f>IF('４-2実習型訓練概要(デュアル)'!$D9="","",'４-2実習型訓練概要(デュアル)'!$D9)</f>
        <v>0</v>
      </c>
      <c r="G195" s="937" t="s">
        <v>779</v>
      </c>
      <c r="I195" s="493" t="str">
        <f t="shared" si="3"/>
        <v/>
      </c>
      <c r="K195" s="78"/>
      <c r="L195" t="s">
        <v>777</v>
      </c>
    </row>
    <row r="196" spans="1:12">
      <c r="A196" s="493"/>
      <c r="B196" t="s">
        <v>566</v>
      </c>
      <c r="D196" s="78" t="s">
        <v>941</v>
      </c>
      <c r="E196" s="935" t="s">
        <v>779</v>
      </c>
      <c r="F196" s="1192" t="str">
        <f>IF('４-2実習型訓練概要(デュアル)'!$D10="","",'４-2実習型訓練概要(デュアル)'!$D10)</f>
        <v/>
      </c>
      <c r="G196" s="937" t="s">
        <v>779</v>
      </c>
      <c r="I196" s="493" t="str">
        <f t="shared" si="3"/>
        <v/>
      </c>
      <c r="K196" s="78"/>
      <c r="L196" t="s">
        <v>777</v>
      </c>
    </row>
    <row r="197" spans="1:12">
      <c r="A197" s="927" t="s">
        <v>985</v>
      </c>
      <c r="B197" t="s">
        <v>657</v>
      </c>
      <c r="D197" s="78" t="s">
        <v>942</v>
      </c>
      <c r="E197" s="1193" t="str">
        <f>IF($A$13="避",IF('４-2難民受入の概要(避難民向け)'!$D7="","",'４-2難民受入の概要(避難民向け)'!$D7),"")</f>
        <v/>
      </c>
      <c r="F197" s="936" t="s">
        <v>779</v>
      </c>
      <c r="G197" s="937" t="s">
        <v>779</v>
      </c>
      <c r="I197" s="493" t="str">
        <f t="shared" si="3"/>
        <v/>
      </c>
      <c r="K197" s="78"/>
      <c r="L197" t="s">
        <v>777</v>
      </c>
    </row>
    <row r="198" spans="1:12">
      <c r="A198" s="927" t="s">
        <v>769</v>
      </c>
      <c r="B198" t="s">
        <v>658</v>
      </c>
      <c r="C198" t="s">
        <v>659</v>
      </c>
      <c r="D198" s="78" t="s">
        <v>943</v>
      </c>
      <c r="E198" s="1193" t="str">
        <f>IF($A$13="避",IF('４-2難民受入の概要(避難民向け)'!$D8="","",'４-2難民受入の概要(避難民向け)'!$D8),"")</f>
        <v/>
      </c>
      <c r="F198" s="936" t="s">
        <v>779</v>
      </c>
      <c r="G198" s="937" t="s">
        <v>779</v>
      </c>
      <c r="I198" s="493" t="str">
        <f t="shared" si="3"/>
        <v/>
      </c>
      <c r="K198" s="78"/>
      <c r="L198" t="s">
        <v>777</v>
      </c>
    </row>
    <row r="199" spans="1:12">
      <c r="A199" s="927"/>
      <c r="C199" t="s">
        <v>660</v>
      </c>
      <c r="D199" s="78" t="s">
        <v>944</v>
      </c>
      <c r="E199" s="1193" t="str">
        <f>IF($A$13="避",IF('４-2難民受入の概要(避難民向け)'!$D9="","",'４-2難民受入の概要(避難民向け)'!$D9),"")</f>
        <v/>
      </c>
      <c r="F199" s="936" t="s">
        <v>779</v>
      </c>
      <c r="G199" s="937" t="s">
        <v>779</v>
      </c>
      <c r="I199" s="493" t="str">
        <f t="shared" si="3"/>
        <v/>
      </c>
      <c r="K199" s="78"/>
      <c r="L199" t="s">
        <v>777</v>
      </c>
    </row>
    <row r="200" spans="1:12">
      <c r="A200" s="493"/>
      <c r="D200" s="78"/>
      <c r="E200" s="935" t="s">
        <v>779</v>
      </c>
      <c r="F200" s="936" t="s">
        <v>779</v>
      </c>
      <c r="G200" s="937" t="s">
        <v>779</v>
      </c>
      <c r="I200" s="493" t="str">
        <f t="shared" si="3"/>
        <v/>
      </c>
      <c r="K200" s="78"/>
    </row>
    <row r="201" spans="1:12">
      <c r="A201" s="493" t="s">
        <v>986</v>
      </c>
      <c r="B201" t="s">
        <v>543</v>
      </c>
      <c r="C201" t="s">
        <v>111</v>
      </c>
      <c r="D201" s="78" t="s">
        <v>945</v>
      </c>
      <c r="E201" s="562" t="str">
        <f>IF('６カリキュラム'!$D8="","",'６カリキュラム'!$D8)</f>
        <v/>
      </c>
      <c r="F201" s="1194" t="str">
        <f>IF('６カリキュラム(デュアル)'!$D8="","",'６カリキュラム(デュアル)'!$D8)</f>
        <v/>
      </c>
      <c r="G201" s="934" t="str">
        <f>IF('６カリキュラム'!$D8="","",'６カリキュラム'!$D8)</f>
        <v/>
      </c>
      <c r="I201" s="493" t="str">
        <f t="shared" si="3"/>
        <v/>
      </c>
      <c r="K201" s="78"/>
      <c r="L201" t="s">
        <v>777</v>
      </c>
    </row>
    <row r="202" spans="1:12">
      <c r="A202" s="493"/>
      <c r="C202" t="s">
        <v>612</v>
      </c>
      <c r="D202" s="78" t="s">
        <v>946</v>
      </c>
      <c r="E202" s="562" t="str">
        <f>IF('６カリキュラム'!$D9="","",'６カリキュラム'!$D9)</f>
        <v/>
      </c>
      <c r="F202" s="1194" t="str">
        <f>IF('６カリキュラム(デュアル)'!$D9="","",'６カリキュラム(デュアル)'!$D9)</f>
        <v/>
      </c>
      <c r="G202" s="934" t="str">
        <f>IF('６カリキュラム'!$D9="","",'６カリキュラム'!$D9)</f>
        <v/>
      </c>
      <c r="I202" s="493" t="str">
        <f t="shared" si="3"/>
        <v/>
      </c>
      <c r="K202" s="78"/>
      <c r="L202" t="s">
        <v>777</v>
      </c>
    </row>
    <row r="203" spans="1:12">
      <c r="A203" s="493"/>
      <c r="C203" t="s">
        <v>342</v>
      </c>
      <c r="D203" s="78" t="s">
        <v>947</v>
      </c>
      <c r="E203" s="562" t="str">
        <f>IF('６カリキュラム'!$D10="","",'６カリキュラム'!$D10)</f>
        <v/>
      </c>
      <c r="F203" s="1194" t="str">
        <f>IF('６カリキュラム(デュアル)'!$D10="","",'６カリキュラム(デュアル)'!$D10)</f>
        <v/>
      </c>
      <c r="G203" s="934" t="str">
        <f>IF('６カリキュラム'!$D10="","",'６カリキュラム'!$D10)</f>
        <v/>
      </c>
      <c r="I203" s="493" t="str">
        <f t="shared" si="3"/>
        <v/>
      </c>
      <c r="K203" s="78"/>
      <c r="L203" t="s">
        <v>776</v>
      </c>
    </row>
    <row r="204" spans="1:12">
      <c r="A204" s="493"/>
      <c r="B204" t="s">
        <v>587</v>
      </c>
      <c r="C204" t="s">
        <v>111</v>
      </c>
      <c r="D204" s="78" t="s">
        <v>948</v>
      </c>
      <c r="E204" s="935" t="s">
        <v>779</v>
      </c>
      <c r="F204" s="1194" t="str">
        <f>IF('６カリキュラム(デュアル)'!$D12="","",'６カリキュラム(デュアル)'!$D12)</f>
        <v/>
      </c>
      <c r="G204" s="937" t="s">
        <v>779</v>
      </c>
      <c r="I204" s="493" t="str">
        <f t="shared" si="3"/>
        <v/>
      </c>
      <c r="K204" s="78"/>
      <c r="L204" t="s">
        <v>777</v>
      </c>
    </row>
    <row r="205" spans="1:12">
      <c r="A205" s="493"/>
      <c r="C205" t="s">
        <v>612</v>
      </c>
      <c r="D205" s="78" t="s">
        <v>949</v>
      </c>
      <c r="E205" s="935" t="s">
        <v>779</v>
      </c>
      <c r="F205" s="1194" t="str">
        <f>IF('６カリキュラム(デュアル)'!$D13="","",'６カリキュラム(デュアル)'!$D13)</f>
        <v/>
      </c>
      <c r="G205" s="937" t="s">
        <v>779</v>
      </c>
      <c r="I205" s="493" t="str">
        <f t="shared" si="3"/>
        <v/>
      </c>
      <c r="K205" s="78"/>
      <c r="L205" t="s">
        <v>777</v>
      </c>
    </row>
    <row r="206" spans="1:12">
      <c r="A206" s="493"/>
      <c r="C206" t="s">
        <v>342</v>
      </c>
      <c r="D206" s="78" t="s">
        <v>950</v>
      </c>
      <c r="E206" s="935" t="s">
        <v>779</v>
      </c>
      <c r="F206" s="1194" t="str">
        <f>IF('６カリキュラム(デュアル)'!$D14="","",'６カリキュラム(デュアル)'!$D14)</f>
        <v/>
      </c>
      <c r="G206" s="937" t="s">
        <v>779</v>
      </c>
      <c r="I206" s="493" t="str">
        <f t="shared" si="3"/>
        <v/>
      </c>
      <c r="K206" s="78"/>
      <c r="L206" t="s">
        <v>776</v>
      </c>
    </row>
    <row r="207" spans="1:12">
      <c r="A207" s="493"/>
      <c r="B207" t="s">
        <v>385</v>
      </c>
      <c r="C207" t="s">
        <v>584</v>
      </c>
      <c r="D207" s="78" t="s">
        <v>951</v>
      </c>
      <c r="E207" s="1195">
        <f>IF('６カリキュラム'!$D12="","",'６カリキュラム'!$D12)</f>
        <v>0</v>
      </c>
      <c r="F207" s="1194">
        <f>IF('６カリキュラム(デュアル)'!$D16="","",'６カリキュラム(デュアル)'!$D16)</f>
        <v>0</v>
      </c>
      <c r="G207" s="1196">
        <f>IF('６カリキュラム'!$D12="","",'６カリキュラム'!$D12)</f>
        <v>0</v>
      </c>
      <c r="I207" s="493">
        <f t="shared" si="3"/>
        <v>0</v>
      </c>
      <c r="K207" s="78"/>
      <c r="L207" t="s">
        <v>776</v>
      </c>
    </row>
    <row r="208" spans="1:12">
      <c r="A208" s="493"/>
      <c r="C208" t="s">
        <v>513</v>
      </c>
      <c r="D208" s="78" t="s">
        <v>952</v>
      </c>
      <c r="E208" s="1195">
        <f>IF('６カリキュラム'!$D13="","",'６カリキュラム'!$D13)</f>
        <v>0</v>
      </c>
      <c r="F208" s="1194">
        <f>IF('６カリキュラム(デュアル)'!$D17="","",'６カリキュラム(デュアル)'!$D17)</f>
        <v>0</v>
      </c>
      <c r="G208" s="1196">
        <f>IF('６カリキュラム'!$D13="","",'６カリキュラム'!$D13)</f>
        <v>0</v>
      </c>
      <c r="I208" s="493">
        <f t="shared" si="3"/>
        <v>0</v>
      </c>
      <c r="K208" s="78"/>
      <c r="L208" t="s">
        <v>776</v>
      </c>
    </row>
    <row r="209" spans="1:12">
      <c r="A209" s="493"/>
      <c r="C209" t="s">
        <v>540</v>
      </c>
      <c r="D209" s="78" t="s">
        <v>953</v>
      </c>
      <c r="E209" s="1195" t="str">
        <f>IF('６カリキュラム'!$D14="","",'６カリキュラム'!$D14)</f>
        <v>オンライン設定無し</v>
      </c>
      <c r="F209" s="1194" t="str">
        <f>IF('６カリキュラム(デュアル)'!$D18="","",'６カリキュラム(デュアル)'!$D18)</f>
        <v>オンライン設定無し</v>
      </c>
      <c r="G209" s="1196" t="str">
        <f>IF('６カリキュラム'!$D14="","",'６カリキュラム'!$D14)</f>
        <v>オンライン設定無し</v>
      </c>
      <c r="I209" s="493" t="str">
        <f t="shared" si="3"/>
        <v>オンライン設定無し</v>
      </c>
      <c r="K209" s="78"/>
      <c r="L209" t="s">
        <v>777</v>
      </c>
    </row>
    <row r="210" spans="1:12">
      <c r="A210" s="493"/>
      <c r="C210" t="s">
        <v>520</v>
      </c>
      <c r="D210" s="78" t="s">
        <v>954</v>
      </c>
      <c r="E210" s="1195">
        <f>IF('６カリキュラム'!$D15="","",'６カリキュラム'!$D15)</f>
        <v>0</v>
      </c>
      <c r="F210" s="1194">
        <f>IF('６カリキュラム(デュアル)'!$D19="","",'６カリキュラム(デュアル)'!$D19)</f>
        <v>0</v>
      </c>
      <c r="G210" s="1196">
        <f>IF('６カリキュラム'!$D15="","",'６カリキュラム'!$D15)</f>
        <v>0</v>
      </c>
      <c r="I210" s="493">
        <f t="shared" si="3"/>
        <v>0</v>
      </c>
      <c r="K210" s="78"/>
      <c r="L210" t="s">
        <v>776</v>
      </c>
    </row>
    <row r="211" spans="1:12">
      <c r="A211" s="493"/>
      <c r="C211" t="s">
        <v>608</v>
      </c>
      <c r="D211" s="78" t="s">
        <v>955</v>
      </c>
      <c r="E211" s="1195">
        <f>IF('６カリキュラム'!$D16="","",'６カリキュラム'!$D16)</f>
        <v>0</v>
      </c>
      <c r="F211" s="1194">
        <f>IF('６カリキュラム(デュアル)'!$D20="","",'６カリキュラム(デュアル)'!$D20)</f>
        <v>0</v>
      </c>
      <c r="G211" s="1196">
        <f>IF('６カリキュラム'!$D16="","",'６カリキュラム'!$D16)</f>
        <v>0</v>
      </c>
      <c r="I211" s="493">
        <f t="shared" si="3"/>
        <v>0</v>
      </c>
      <c r="K211" s="78"/>
      <c r="L211" t="s">
        <v>776</v>
      </c>
    </row>
    <row r="212" spans="1:12">
      <c r="A212" s="493"/>
      <c r="C212" t="s">
        <v>609</v>
      </c>
      <c r="D212" s="78" t="s">
        <v>956</v>
      </c>
      <c r="E212" s="1195">
        <f>IF('６カリキュラム'!$D17="","",'６カリキュラム'!$D17)</f>
        <v>0</v>
      </c>
      <c r="F212" s="1194">
        <f>IF('６カリキュラム(デュアル)'!$D21="","",'６カリキュラム(デュアル)'!$D21)</f>
        <v>0</v>
      </c>
      <c r="G212" s="1196">
        <f>IF('６カリキュラム'!$D17="","",'６カリキュラム'!$D17)</f>
        <v>0</v>
      </c>
      <c r="I212" s="493">
        <f t="shared" si="3"/>
        <v>0</v>
      </c>
      <c r="K212" s="78"/>
      <c r="L212" t="s">
        <v>776</v>
      </c>
    </row>
    <row r="213" spans="1:12">
      <c r="A213" s="493"/>
      <c r="C213" t="s">
        <v>517</v>
      </c>
      <c r="D213" s="78" t="s">
        <v>517</v>
      </c>
      <c r="E213" s="938" t="s">
        <v>779</v>
      </c>
      <c r="F213" s="1194">
        <f>IF('６カリキュラム(デュアル)'!$D22="","",'６カリキュラム(デュアル)'!$D22)</f>
        <v>0</v>
      </c>
      <c r="G213" s="937" t="s">
        <v>779</v>
      </c>
      <c r="I213" s="493" t="str">
        <f t="shared" si="3"/>
        <v/>
      </c>
      <c r="K213" s="78"/>
      <c r="L213" t="s">
        <v>776</v>
      </c>
    </row>
    <row r="214" spans="1:12">
      <c r="A214" s="493"/>
      <c r="C214" t="s">
        <v>518</v>
      </c>
      <c r="D214" s="78" t="s">
        <v>518</v>
      </c>
      <c r="E214" s="938" t="s">
        <v>779</v>
      </c>
      <c r="F214" s="1194">
        <f>IF('６カリキュラム(デュアル)'!$D23="","",'６カリキュラム(デュアル)'!$D23)</f>
        <v>0</v>
      </c>
      <c r="G214" s="937" t="s">
        <v>779</v>
      </c>
      <c r="I214" s="493" t="str">
        <f t="shared" si="3"/>
        <v/>
      </c>
      <c r="K214" s="78"/>
      <c r="L214" t="s">
        <v>776</v>
      </c>
    </row>
    <row r="215" spans="1:12">
      <c r="A215" s="493"/>
      <c r="C215" t="s">
        <v>386</v>
      </c>
      <c r="D215" s="78" t="s">
        <v>386</v>
      </c>
      <c r="E215" s="1195">
        <f>IF('６カリキュラム'!$D18="","",'６カリキュラム'!$D18)</f>
        <v>0</v>
      </c>
      <c r="F215" s="1194">
        <f>IF('６カリキュラム(デュアル)'!$D24="","",'６カリキュラム(デュアル)'!$D24)</f>
        <v>0</v>
      </c>
      <c r="G215" s="1196">
        <f>IF('６カリキュラム'!$D18="","",'６カリキュラム'!$D18)</f>
        <v>0</v>
      </c>
      <c r="I215" s="493">
        <f t="shared" ref="I215:I254" si="4">IF($A$13="デュ",$F215,$E215)</f>
        <v>0</v>
      </c>
      <c r="K215" s="78"/>
      <c r="L215" t="s">
        <v>776</v>
      </c>
    </row>
    <row r="216" spans="1:12">
      <c r="A216" s="493"/>
      <c r="C216" t="s">
        <v>728</v>
      </c>
      <c r="D216" s="78" t="s">
        <v>957</v>
      </c>
      <c r="E216" s="1195">
        <f>IF('６カリキュラム'!$D19="","",'６カリキュラム'!$D19)</f>
        <v>6</v>
      </c>
      <c r="F216" s="1194">
        <f>IF('６カリキュラム(デュアル)'!$D25="","",'６カリキュラム(デュアル)'!$D25)</f>
        <v>6</v>
      </c>
      <c r="G216" s="1196">
        <f>IF('６カリキュラム'!$D19="","",'６カリキュラム'!$D19)</f>
        <v>6</v>
      </c>
      <c r="I216" s="493">
        <f t="shared" si="4"/>
        <v>6</v>
      </c>
      <c r="K216" s="78"/>
      <c r="L216" t="s">
        <v>776</v>
      </c>
    </row>
    <row r="217" spans="1:12">
      <c r="A217" s="493"/>
      <c r="D217" s="78"/>
      <c r="E217" s="935" t="s">
        <v>779</v>
      </c>
      <c r="F217" s="936" t="s">
        <v>779</v>
      </c>
      <c r="G217" s="937" t="s">
        <v>779</v>
      </c>
      <c r="I217" s="493" t="str">
        <f t="shared" si="4"/>
        <v/>
      </c>
      <c r="K217" s="78"/>
    </row>
    <row r="218" spans="1:12">
      <c r="A218" s="493"/>
      <c r="D218" s="78"/>
      <c r="E218" s="935" t="s">
        <v>779</v>
      </c>
      <c r="F218" s="936" t="s">
        <v>779</v>
      </c>
      <c r="G218" s="937" t="s">
        <v>779</v>
      </c>
      <c r="I218" s="493" t="str">
        <f t="shared" si="4"/>
        <v/>
      </c>
      <c r="K218" s="78"/>
    </row>
    <row r="219" spans="1:12">
      <c r="A219" s="493" t="s">
        <v>987</v>
      </c>
      <c r="B219" t="s">
        <v>189</v>
      </c>
      <c r="C219" t="s">
        <v>48</v>
      </c>
      <c r="D219" s="78" t="s">
        <v>961</v>
      </c>
      <c r="E219" s="562" t="str">
        <f>IF('７就職支援の概要'!$D7="","",'７就職支援の概要'!$D7)</f>
        <v/>
      </c>
      <c r="F219" s="563" t="str">
        <f>IF('７就職支援の概要'!$D7="","",'７就職支援の概要'!$D7)</f>
        <v/>
      </c>
      <c r="G219" s="934" t="str">
        <f>IF('７就職支援の概要'!$D7="","",'７就職支援の概要'!$D7)</f>
        <v/>
      </c>
      <c r="I219" s="493" t="str">
        <f t="shared" si="4"/>
        <v/>
      </c>
      <c r="K219" s="78"/>
      <c r="L219" t="s">
        <v>777</v>
      </c>
    </row>
    <row r="220" spans="1:12">
      <c r="A220" s="493"/>
      <c r="C220" t="s">
        <v>49</v>
      </c>
      <c r="D220" s="78" t="s">
        <v>962</v>
      </c>
      <c r="E220" s="562" t="str">
        <f>IF('７就職支援の概要'!$D8="","",'７就職支援の概要'!$D8)</f>
        <v/>
      </c>
      <c r="F220" s="563" t="str">
        <f>IF('７就職支援の概要'!$D8="","",'７就職支援の概要'!$D8)</f>
        <v/>
      </c>
      <c r="G220" s="934" t="str">
        <f>IF('７就職支援の概要'!$D8="","",'７就職支援の概要'!$D8)</f>
        <v/>
      </c>
      <c r="I220" s="493" t="str">
        <f t="shared" si="4"/>
        <v/>
      </c>
      <c r="K220" s="78"/>
      <c r="L220" t="s">
        <v>777</v>
      </c>
    </row>
    <row r="221" spans="1:12">
      <c r="A221" s="493"/>
      <c r="B221" t="s">
        <v>195</v>
      </c>
      <c r="C221" t="s">
        <v>283</v>
      </c>
      <c r="D221" s="78" t="s">
        <v>963</v>
      </c>
      <c r="E221" s="562" t="str">
        <f>IF('７就職支援の概要'!$D9="","",'７就職支援の概要'!$D9)</f>
        <v>「８就職担当名簿」に入力してください。</v>
      </c>
      <c r="F221" s="563" t="str">
        <f>IF('７就職支援の概要'!$D9="","",'７就職支援の概要'!$D9)</f>
        <v>「８就職担当名簿」に入力してください。</v>
      </c>
      <c r="G221" s="934" t="str">
        <f>IF('７就職支援の概要'!$D9="","",'７就職支援の概要'!$D9)</f>
        <v>「８就職担当名簿」に入力してください。</v>
      </c>
      <c r="I221" s="493" t="str">
        <f t="shared" si="4"/>
        <v>「８就職担当名簿」に入力してください。</v>
      </c>
      <c r="K221" s="78"/>
      <c r="L221" t="s">
        <v>776</v>
      </c>
    </row>
    <row r="222" spans="1:12">
      <c r="A222" s="493"/>
      <c r="C222" t="s">
        <v>311</v>
      </c>
      <c r="D222" s="78" t="s">
        <v>964</v>
      </c>
      <c r="E222" s="562" t="str">
        <f>IF('７就職支援の概要'!$D10="","",'７就職支援の概要'!$D10)</f>
        <v>「８就職担当名簿」に入力してください。</v>
      </c>
      <c r="F222" s="563" t="str">
        <f>IF('７就職支援の概要'!$D10="","",'７就職支援の概要'!$D10)</f>
        <v>「８就職担当名簿」に入力してください。</v>
      </c>
      <c r="G222" s="934" t="str">
        <f>IF('７就職支援の概要'!$D10="","",'７就職支援の概要'!$D10)</f>
        <v>「８就職担当名簿」に入力してください。</v>
      </c>
      <c r="I222" s="493" t="str">
        <f t="shared" si="4"/>
        <v>「８就職担当名簿」に入力してください。</v>
      </c>
      <c r="K222" s="78"/>
      <c r="L222" t="s">
        <v>776</v>
      </c>
    </row>
    <row r="223" spans="1:12">
      <c r="A223" s="493"/>
      <c r="C223" t="s">
        <v>506</v>
      </c>
      <c r="D223" s="78" t="s">
        <v>965</v>
      </c>
      <c r="E223" s="562" t="str">
        <f>IF('７就職支援の概要'!$D11="","",'７就職支援の概要'!$D11)</f>
        <v>「８就職担当名簿」に入力してください。</v>
      </c>
      <c r="F223" s="563" t="str">
        <f>IF('７就職支援の概要'!$D11="","",'７就職支援の概要'!$D11)</f>
        <v>「８就職担当名簿」に入力してください。</v>
      </c>
      <c r="G223" s="934" t="str">
        <f>IF('７就職支援の概要'!$D11="","",'７就職支援の概要'!$D11)</f>
        <v>「８就職担当名簿」に入力してください。</v>
      </c>
      <c r="I223" s="493" t="str">
        <f t="shared" si="4"/>
        <v>「８就職担当名簿」に入力してください。</v>
      </c>
      <c r="K223" s="78"/>
      <c r="L223" t="s">
        <v>776</v>
      </c>
    </row>
    <row r="224" spans="1:12">
      <c r="A224" s="493"/>
      <c r="C224" t="s">
        <v>1055</v>
      </c>
      <c r="D224" s="78" t="s">
        <v>1056</v>
      </c>
      <c r="E224" s="562" t="str">
        <f>IF('７就職支援の概要'!$D12="","",'７就職支援の概要'!$D12)</f>
        <v>「８就職担当名簿」に入力してください。</v>
      </c>
      <c r="F224" s="563" t="str">
        <f>IF('７就職支援の概要'!$D12="","",'７就職支援の概要'!$D12)</f>
        <v>「８就職担当名簿」に入力してください。</v>
      </c>
      <c r="G224" s="934" t="str">
        <f>IF('７就職支援の概要'!$D12="","",'７就職支援の概要'!$D12)</f>
        <v>「８就職担当名簿」に入力してください。</v>
      </c>
      <c r="I224" s="493" t="str">
        <f t="shared" si="4"/>
        <v>「８就職担当名簿」に入力してください。</v>
      </c>
      <c r="K224" s="78"/>
      <c r="L224" t="s">
        <v>776</v>
      </c>
    </row>
    <row r="225" spans="1:12">
      <c r="A225" s="493"/>
      <c r="C225" t="s">
        <v>312</v>
      </c>
      <c r="D225" s="78" t="s">
        <v>966</v>
      </c>
      <c r="E225" s="562" t="str">
        <f>IF('７就職支援の概要'!$D13="","",'７就職支援の概要'!$D13)</f>
        <v>「８就職担当名簿」に入力してください。</v>
      </c>
      <c r="F225" s="563" t="str">
        <f>IF('７就職支援の概要'!$D13="","",'７就職支援の概要'!$D13)</f>
        <v>「８就職担当名簿」に入力してください。</v>
      </c>
      <c r="G225" s="934" t="str">
        <f>IF('７就職支援の概要'!$D13="","",'７就職支援の概要'!$D13)</f>
        <v>「８就職担当名簿」に入力してください。</v>
      </c>
      <c r="I225" s="493" t="str">
        <f t="shared" si="4"/>
        <v>「８就職担当名簿」に入力してください。</v>
      </c>
      <c r="K225" s="78"/>
      <c r="L225" t="s">
        <v>776</v>
      </c>
    </row>
    <row r="226" spans="1:12">
      <c r="A226" s="493"/>
      <c r="C226" t="s">
        <v>1119</v>
      </c>
      <c r="D226" t="s">
        <v>1119</v>
      </c>
      <c r="E226" s="562">
        <f>IF('８就職担当名簿'!D12="","",'８就職担当名簿'!D12)</f>
        <v>0</v>
      </c>
      <c r="F226" s="563">
        <f>IF('８就職担当名簿'!D12="","",'８就職担当名簿'!D12)</f>
        <v>0</v>
      </c>
      <c r="G226" s="934">
        <f>IF('８就職担当名簿'!D12="","",'８就職担当名簿'!D12)</f>
        <v>0</v>
      </c>
      <c r="I226" s="493">
        <f t="shared" si="4"/>
        <v>0</v>
      </c>
      <c r="K226" s="78"/>
      <c r="L226" t="s">
        <v>776</v>
      </c>
    </row>
    <row r="227" spans="1:12">
      <c r="A227" s="493"/>
      <c r="C227" t="s">
        <v>1120</v>
      </c>
      <c r="D227" t="s">
        <v>1120</v>
      </c>
      <c r="E227" s="562">
        <f>IF('８就職担当名簿'!E12="","",'８就職担当名簿'!E12)</f>
        <v>0</v>
      </c>
      <c r="F227" s="563">
        <f>IF('８就職担当名簿'!E12="","",'８就職担当名簿'!E12)</f>
        <v>0</v>
      </c>
      <c r="G227" s="934">
        <f>IF('８就職担当名簿'!E12="","",'８就職担当名簿'!E12)</f>
        <v>0</v>
      </c>
      <c r="I227" s="493">
        <f t="shared" si="4"/>
        <v>0</v>
      </c>
      <c r="K227" s="78"/>
      <c r="L227" t="s">
        <v>776</v>
      </c>
    </row>
    <row r="228" spans="1:12">
      <c r="A228" s="493"/>
      <c r="C228" t="s">
        <v>1121</v>
      </c>
      <c r="D228" t="s">
        <v>1121</v>
      </c>
      <c r="E228" s="562">
        <f>IF('８就職担当名簿'!F12="","",'８就職担当名簿'!F12)</f>
        <v>0</v>
      </c>
      <c r="F228" s="563">
        <f>IF('８就職担当名簿'!F12="","",'８就職担当名簿'!F12)</f>
        <v>0</v>
      </c>
      <c r="G228" s="934">
        <f>IF('８就職担当名簿'!F12="","",'８就職担当名簿'!F12)</f>
        <v>0</v>
      </c>
      <c r="I228" s="493">
        <f t="shared" si="4"/>
        <v>0</v>
      </c>
      <c r="K228" s="78"/>
      <c r="L228" t="s">
        <v>776</v>
      </c>
    </row>
    <row r="229" spans="1:12">
      <c r="A229" s="493"/>
      <c r="B229" t="s">
        <v>25</v>
      </c>
      <c r="D229" s="78" t="s">
        <v>967</v>
      </c>
      <c r="E229" s="562" t="str">
        <f>IF('７就職支援の概要'!$D14="","",'７就職支援の概要'!$D14)</f>
        <v/>
      </c>
      <c r="F229" s="563" t="str">
        <f>IF('７就職支援の概要'!$D14="","",'７就職支援の概要'!$D14)</f>
        <v/>
      </c>
      <c r="G229" s="934" t="str">
        <f>IF('７就職支援の概要'!$D14="","",'７就職支援の概要'!$D14)</f>
        <v/>
      </c>
      <c r="I229" s="493" t="str">
        <f t="shared" si="4"/>
        <v/>
      </c>
      <c r="K229" s="78"/>
      <c r="L229" t="s">
        <v>777</v>
      </c>
    </row>
    <row r="230" spans="1:12">
      <c r="A230" s="493"/>
      <c r="B230" t="s">
        <v>361</v>
      </c>
      <c r="C230" t="s">
        <v>360</v>
      </c>
      <c r="D230" s="78" t="s">
        <v>968</v>
      </c>
      <c r="E230" s="562" t="str">
        <f>IF('７就職支援の概要'!$D15="","",'７就職支援の概要'!$D15)</f>
        <v/>
      </c>
      <c r="F230" s="563" t="str">
        <f>IF('７就職支援の概要'!$D15="","",'７就職支援の概要'!$D15)</f>
        <v/>
      </c>
      <c r="G230" s="934" t="str">
        <f>IF('７就職支援の概要'!$D15="","",'７就職支援の概要'!$D15)</f>
        <v/>
      </c>
      <c r="I230" s="493" t="str">
        <f t="shared" si="4"/>
        <v/>
      </c>
      <c r="K230" s="78"/>
      <c r="L230" t="s">
        <v>777</v>
      </c>
    </row>
    <row r="231" spans="1:12">
      <c r="A231" s="493"/>
      <c r="C231" t="s">
        <v>433</v>
      </c>
      <c r="D231" s="78" t="s">
        <v>969</v>
      </c>
      <c r="E231" s="562" t="str">
        <f>IF('７就職支援の概要'!$D16="","",'７就職支援の概要'!$D16)</f>
        <v/>
      </c>
      <c r="F231" s="563" t="str">
        <f>IF('７就職支援の概要'!$D16="","",'７就職支援の概要'!$D16)</f>
        <v/>
      </c>
      <c r="G231" s="934" t="str">
        <f>IF('７就職支援の概要'!$D16="","",'７就職支援の概要'!$D16)</f>
        <v/>
      </c>
      <c r="I231" s="493" t="str">
        <f t="shared" si="4"/>
        <v/>
      </c>
      <c r="K231" s="78"/>
      <c r="L231" t="s">
        <v>777</v>
      </c>
    </row>
    <row r="232" spans="1:12">
      <c r="A232" s="493"/>
      <c r="B232" t="s">
        <v>613</v>
      </c>
      <c r="C232" t="s">
        <v>72</v>
      </c>
      <c r="D232" s="78" t="s">
        <v>970</v>
      </c>
      <c r="E232" s="562" t="str">
        <f>IF('７就職支援の概要'!$D17="","",'７就職支援の概要'!$D17)</f>
        <v/>
      </c>
      <c r="F232" s="563" t="str">
        <f>IF('７就職支援の概要'!$D17="","",'７就職支援の概要'!$D17)</f>
        <v/>
      </c>
      <c r="G232" s="934" t="str">
        <f>IF('７就職支援の概要'!$D17="","",'７就職支援の概要'!$D17)</f>
        <v/>
      </c>
      <c r="I232" s="493" t="str">
        <f t="shared" si="4"/>
        <v/>
      </c>
      <c r="K232" s="78"/>
      <c r="L232" t="s">
        <v>777</v>
      </c>
    </row>
    <row r="233" spans="1:12">
      <c r="A233" s="493"/>
      <c r="C233" t="s">
        <v>31</v>
      </c>
      <c r="D233" s="78" t="s">
        <v>971</v>
      </c>
      <c r="E233" s="562" t="str">
        <f>IF('７就職支援の概要'!$D18="","",'７就職支援の概要'!$D18)</f>
        <v/>
      </c>
      <c r="F233" s="563" t="str">
        <f>IF('７就職支援の概要'!$D18="","",'７就職支援の概要'!$D18)</f>
        <v/>
      </c>
      <c r="G233" s="934" t="str">
        <f>IF('７就職支援の概要'!$D18="","",'７就職支援の概要'!$D18)</f>
        <v/>
      </c>
      <c r="I233" s="493" t="str">
        <f t="shared" si="4"/>
        <v/>
      </c>
      <c r="K233" s="78"/>
      <c r="L233" t="s">
        <v>777</v>
      </c>
    </row>
    <row r="234" spans="1:12">
      <c r="A234" s="493"/>
      <c r="B234" t="s">
        <v>614</v>
      </c>
      <c r="D234" s="78" t="s">
        <v>972</v>
      </c>
      <c r="E234" s="562" t="str">
        <f>IF('７就職支援の概要'!$D19="","",'７就職支援の概要'!$D19)</f>
        <v/>
      </c>
      <c r="F234" s="563" t="str">
        <f>IF('７就職支援の概要'!$D19="","",'７就職支援の概要'!$D19)</f>
        <v/>
      </c>
      <c r="G234" s="934" t="str">
        <f>IF('７就職支援の概要'!$D19="","",'７就職支援の概要'!$D19)</f>
        <v/>
      </c>
      <c r="I234" s="493" t="str">
        <f t="shared" si="4"/>
        <v/>
      </c>
      <c r="K234" s="78"/>
      <c r="L234" t="s">
        <v>777</v>
      </c>
    </row>
    <row r="235" spans="1:12">
      <c r="A235" s="493"/>
      <c r="B235" t="s">
        <v>432</v>
      </c>
      <c r="D235" s="78" t="s">
        <v>973</v>
      </c>
      <c r="E235" s="562" t="str">
        <f>IF('７就職支援の概要'!$D20="","",'７就職支援の概要'!$D20)</f>
        <v/>
      </c>
      <c r="F235" s="563" t="str">
        <f>IF('７就職支援の概要'!$D20="","",'７就職支援の概要'!$D20)</f>
        <v/>
      </c>
      <c r="G235" s="934" t="str">
        <f>IF('７就職支援の概要'!$D20="","",'７就職支援の概要'!$D20)</f>
        <v/>
      </c>
      <c r="I235" s="493" t="str">
        <f t="shared" si="4"/>
        <v/>
      </c>
      <c r="K235" s="78"/>
      <c r="L235" t="s">
        <v>777</v>
      </c>
    </row>
    <row r="236" spans="1:12">
      <c r="A236" s="493"/>
      <c r="E236" s="935" t="s">
        <v>779</v>
      </c>
      <c r="F236" s="936" t="s">
        <v>779</v>
      </c>
      <c r="G236" s="937" t="s">
        <v>779</v>
      </c>
      <c r="I236" s="493" t="str">
        <f t="shared" si="4"/>
        <v/>
      </c>
      <c r="K236" s="78"/>
    </row>
    <row r="237" spans="1:12">
      <c r="A237" s="493"/>
      <c r="E237" s="935" t="s">
        <v>779</v>
      </c>
      <c r="F237" s="936" t="s">
        <v>779</v>
      </c>
      <c r="G237" s="937" t="s">
        <v>779</v>
      </c>
      <c r="I237" s="493" t="str">
        <f t="shared" si="4"/>
        <v/>
      </c>
      <c r="K237" s="78"/>
    </row>
    <row r="238" spans="1:12">
      <c r="A238" s="493" t="s">
        <v>1104</v>
      </c>
      <c r="B238" t="s">
        <v>1060</v>
      </c>
      <c r="C238" t="s">
        <v>1061</v>
      </c>
      <c r="D238" t="s">
        <v>1062</v>
      </c>
      <c r="E238" s="955" t="str">
        <f>IF('１０月別カリキュラム(１月)'!A12="","",'１０月別カリキュラム(１月)'!A12)</f>
        <v/>
      </c>
      <c r="F238" s="956" t="str">
        <f>IF('１０月別カリキュラム(１月)'!A12="","",'１０月別カリキュラム(１月)'!A12)</f>
        <v/>
      </c>
      <c r="G238" s="957" t="str">
        <f>IF('１０月別カリキュラム(１月)'!A12="","",'１０月別カリキュラム(１月)'!A12)</f>
        <v/>
      </c>
      <c r="H238" s="933"/>
      <c r="I238" s="958" t="str">
        <f t="shared" si="4"/>
        <v/>
      </c>
      <c r="J238" s="933"/>
      <c r="K238" s="959"/>
      <c r="L238" t="s">
        <v>778</v>
      </c>
    </row>
    <row r="239" spans="1:12">
      <c r="A239" s="493" t="s">
        <v>1105</v>
      </c>
      <c r="B239" t="s">
        <v>712</v>
      </c>
      <c r="C239" t="s">
        <v>1061</v>
      </c>
      <c r="D239" t="s">
        <v>1062</v>
      </c>
      <c r="E239" s="562" t="str">
        <f>IF('１０月別カリキュラム(２月) '!A12="","",'１０月別カリキュラム(２月) '!A12)</f>
        <v/>
      </c>
      <c r="F239" s="563" t="str">
        <f>IF('１０月別カリキュラム(２月) '!A12="","",'１０月別カリキュラム(２月) '!A12)</f>
        <v/>
      </c>
      <c r="G239" s="934" t="str">
        <f>IF('１０月別カリキュラム(２月) '!A12="","",'１０月別カリキュラム(２月) '!A12)</f>
        <v/>
      </c>
      <c r="I239" s="493" t="str">
        <f t="shared" si="4"/>
        <v/>
      </c>
      <c r="K239" s="78"/>
      <c r="L239" t="s">
        <v>778</v>
      </c>
    </row>
    <row r="240" spans="1:12">
      <c r="A240" s="493" t="s">
        <v>1106</v>
      </c>
      <c r="B240" t="s">
        <v>712</v>
      </c>
      <c r="C240" t="s">
        <v>1061</v>
      </c>
      <c r="D240" t="s">
        <v>1062</v>
      </c>
      <c r="E240" s="562" t="str">
        <f>IF('１０月別カリキュラム(３月) '!A12="","",'１０月別カリキュラム(３月) '!A12)</f>
        <v/>
      </c>
      <c r="F240" s="563" t="str">
        <f>IF('１０月別カリキュラム(３月) '!A12="","",'１０月別カリキュラム(３月) '!A12)</f>
        <v/>
      </c>
      <c r="G240" s="934" t="str">
        <f>IF('１０月別カリキュラム(３月) '!A12="","",'１０月別カリキュラム(３月) '!A12)</f>
        <v/>
      </c>
      <c r="I240" s="493" t="str">
        <f t="shared" si="4"/>
        <v/>
      </c>
      <c r="K240" s="78"/>
      <c r="L240" t="s">
        <v>778</v>
      </c>
    </row>
    <row r="241" spans="1:12">
      <c r="A241" s="493" t="s">
        <v>1107</v>
      </c>
      <c r="B241" t="s">
        <v>1060</v>
      </c>
      <c r="C241" t="s">
        <v>1061</v>
      </c>
      <c r="D241" t="s">
        <v>1062</v>
      </c>
      <c r="E241" s="955" t="str">
        <f>IF('１０月別カリキュラム(６月) (デュアル)'!A12="","",'１０月別カリキュラム(６月) (デュアル)'!A12)</f>
        <v/>
      </c>
      <c r="F241" s="956" t="str">
        <f>IF('１０月別カリキュラム(６月) (デュアル)'!A12="","",'１０月別カリキュラム(６月) (デュアル)'!A12)</f>
        <v/>
      </c>
      <c r="G241" s="957" t="str">
        <f>IF('１０月別カリキュラム(６月) (デュアル)'!A12="","",'１０月別カリキュラム(６月) (デュアル)'!A12)</f>
        <v/>
      </c>
      <c r="I241" s="958" t="str">
        <f t="shared" si="4"/>
        <v/>
      </c>
      <c r="J241" s="933"/>
      <c r="K241" s="959"/>
      <c r="L241" t="s">
        <v>778</v>
      </c>
    </row>
    <row r="242" spans="1:12">
      <c r="A242" s="493" t="s">
        <v>1108</v>
      </c>
      <c r="B242" t="s">
        <v>712</v>
      </c>
      <c r="C242" t="s">
        <v>1061</v>
      </c>
      <c r="D242" t="s">
        <v>1062</v>
      </c>
      <c r="E242" s="955" t="str">
        <f>IF('１０月別カリキュラム(８月) (デュアル)'!A12="","",'１０月別カリキュラム(８月) (デュアル)'!A12)</f>
        <v/>
      </c>
      <c r="F242" s="956" t="str">
        <f>IF('１０月別カリキュラム(８月) (デュアル)'!A12="","",'１０月別カリキュラム(８月) (デュアル)'!A12)</f>
        <v/>
      </c>
      <c r="G242" s="957" t="str">
        <f>IF('１０月別カリキュラム(８月) (デュアル)'!A12="","",'１０月別カリキュラム(８月) (デュアル)'!A12)</f>
        <v/>
      </c>
      <c r="I242" s="958" t="str">
        <f t="shared" si="4"/>
        <v/>
      </c>
      <c r="J242" s="933"/>
      <c r="K242" s="959"/>
      <c r="L242" t="s">
        <v>778</v>
      </c>
    </row>
    <row r="243" spans="1:12">
      <c r="A243" s="493" t="s">
        <v>750</v>
      </c>
      <c r="B243" t="s">
        <v>295</v>
      </c>
      <c r="C243" t="s">
        <v>296</v>
      </c>
      <c r="D243" t="s">
        <v>974</v>
      </c>
      <c r="E243" s="562" t="str">
        <f>IF('１２オンライン環境等'!$D6="","",'１２オンライン環境等'!$D6)</f>
        <v/>
      </c>
      <c r="F243" s="563" t="str">
        <f>IF('１２オンライン環境等'!$D6="","",'１２オンライン環境等'!$D6)</f>
        <v/>
      </c>
      <c r="G243" s="934" t="str">
        <f>IF('１２オンライン環境等'!$D6="","",'１２オンライン環境等'!$D6)</f>
        <v/>
      </c>
      <c r="I243" s="493" t="str">
        <f t="shared" si="4"/>
        <v/>
      </c>
      <c r="K243" s="78"/>
      <c r="L243" t="s">
        <v>777</v>
      </c>
    </row>
    <row r="244" spans="1:12">
      <c r="A244" s="493"/>
      <c r="C244" t="s">
        <v>297</v>
      </c>
      <c r="D244" t="s">
        <v>975</v>
      </c>
      <c r="E244" s="562" t="str">
        <f>IF('１２オンライン環境等'!$D7="","",'１２オンライン環境等'!$D7)</f>
        <v/>
      </c>
      <c r="F244" s="563" t="str">
        <f>IF('１２オンライン環境等'!$D7="","",'１２オンライン環境等'!$D7)</f>
        <v/>
      </c>
      <c r="G244" s="934" t="str">
        <f>IF('１２オンライン環境等'!$D7="","",'１２オンライン環境等'!$D7)</f>
        <v/>
      </c>
      <c r="I244" s="493" t="str">
        <f t="shared" si="4"/>
        <v/>
      </c>
      <c r="K244" s="78"/>
      <c r="L244" t="s">
        <v>777</v>
      </c>
    </row>
    <row r="245" spans="1:12">
      <c r="A245" s="493"/>
      <c r="C245" t="s">
        <v>298</v>
      </c>
      <c r="D245" t="s">
        <v>976</v>
      </c>
      <c r="E245" s="562" t="str">
        <f>IF('１２オンライン環境等'!$D8="","",'１２オンライン環境等'!$D8)</f>
        <v/>
      </c>
      <c r="F245" s="563" t="str">
        <f>IF('１２オンライン環境等'!$D8="","",'１２オンライン環境等'!$D8)</f>
        <v/>
      </c>
      <c r="G245" s="934" t="str">
        <f>IF('１２オンライン環境等'!$D8="","",'１２オンライン環境等'!$D8)</f>
        <v/>
      </c>
      <c r="I245" s="493" t="str">
        <f t="shared" si="4"/>
        <v/>
      </c>
      <c r="K245" s="78"/>
      <c r="L245" t="s">
        <v>777</v>
      </c>
    </row>
    <row r="246" spans="1:12">
      <c r="A246" s="493"/>
      <c r="B246" t="s">
        <v>299</v>
      </c>
      <c r="C246" t="s">
        <v>304</v>
      </c>
      <c r="D246" t="s">
        <v>304</v>
      </c>
      <c r="E246" s="562" t="str">
        <f>IF('１２オンライン環境等'!$D9="","",'１２オンライン環境等'!$D9)</f>
        <v/>
      </c>
      <c r="F246" s="563" t="str">
        <f>IF('１２オンライン環境等'!$D9="","",'１２オンライン環境等'!$D9)</f>
        <v/>
      </c>
      <c r="G246" s="934" t="str">
        <f>IF('１２オンライン環境等'!$D9="","",'１２オンライン環境等'!$D9)</f>
        <v/>
      </c>
      <c r="I246" s="493" t="str">
        <f t="shared" si="4"/>
        <v/>
      </c>
      <c r="K246" s="78"/>
      <c r="L246" t="s">
        <v>777</v>
      </c>
    </row>
    <row r="247" spans="1:12">
      <c r="A247" s="493"/>
      <c r="C247" t="s">
        <v>305</v>
      </c>
      <c r="D247" t="s">
        <v>305</v>
      </c>
      <c r="E247" s="562" t="str">
        <f>IF('１２オンライン環境等'!$D10="","",'１２オンライン環境等'!$D10)</f>
        <v/>
      </c>
      <c r="F247" s="563" t="str">
        <f>IF('１２オンライン環境等'!$D10="","",'１２オンライン環境等'!$D10)</f>
        <v/>
      </c>
      <c r="G247" s="934" t="str">
        <f>IF('１２オンライン環境等'!$D10="","",'１２オンライン環境等'!$D10)</f>
        <v/>
      </c>
      <c r="I247" s="493" t="str">
        <f t="shared" si="4"/>
        <v/>
      </c>
      <c r="K247" s="78"/>
      <c r="L247" t="s">
        <v>777</v>
      </c>
    </row>
    <row r="248" spans="1:12">
      <c r="A248" s="493"/>
      <c r="B248" t="s">
        <v>313</v>
      </c>
      <c r="C248" t="s">
        <v>300</v>
      </c>
      <c r="D248" t="s">
        <v>300</v>
      </c>
      <c r="E248" s="562" t="str">
        <f>IF('１２オンライン環境等'!$D11="","",'１２オンライン環境等'!$D11)</f>
        <v/>
      </c>
      <c r="F248" s="563" t="str">
        <f>IF('１２オンライン環境等'!$D11="","",'１２オンライン環境等'!$D11)</f>
        <v/>
      </c>
      <c r="G248" s="934" t="str">
        <f>IF('１２オンライン環境等'!$D11="","",'１２オンライン環境等'!$D11)</f>
        <v/>
      </c>
      <c r="I248" s="493" t="str">
        <f t="shared" si="4"/>
        <v/>
      </c>
      <c r="K248" s="78"/>
      <c r="L248" t="s">
        <v>777</v>
      </c>
    </row>
    <row r="249" spans="1:12">
      <c r="A249" s="493"/>
      <c r="C249" t="s">
        <v>301</v>
      </c>
      <c r="D249" t="s">
        <v>301</v>
      </c>
      <c r="E249" s="562" t="str">
        <f>IF('１２オンライン環境等'!$D12="","",'１２オンライン環境等'!$D12)</f>
        <v/>
      </c>
      <c r="F249" s="563" t="str">
        <f>IF('１２オンライン環境等'!$D12="","",'１２オンライン環境等'!$D12)</f>
        <v/>
      </c>
      <c r="G249" s="934" t="str">
        <f>IF('１２オンライン環境等'!$D12="","",'１２オンライン環境等'!$D12)</f>
        <v/>
      </c>
      <c r="I249" s="493" t="str">
        <f t="shared" si="4"/>
        <v/>
      </c>
      <c r="K249" s="78"/>
      <c r="L249" t="s">
        <v>777</v>
      </c>
    </row>
    <row r="250" spans="1:12">
      <c r="A250" s="493"/>
      <c r="B250" t="s">
        <v>314</v>
      </c>
      <c r="C250" t="s">
        <v>302</v>
      </c>
      <c r="D250" t="s">
        <v>1097</v>
      </c>
      <c r="E250" s="562" t="str">
        <f>IF('１２オンライン環境等'!$D13="","",'１２オンライン環境等'!$D13)</f>
        <v/>
      </c>
      <c r="F250" s="563" t="str">
        <f>IF('１２オンライン環境等'!$D13="","",'１２オンライン環境等'!$D13)</f>
        <v/>
      </c>
      <c r="G250" s="934" t="str">
        <f>IF('１２オンライン環境等'!$D13="","",'１２オンライン環境等'!$D13)</f>
        <v/>
      </c>
      <c r="I250" s="493" t="str">
        <f t="shared" si="4"/>
        <v/>
      </c>
      <c r="K250" s="78"/>
      <c r="L250" t="s">
        <v>777</v>
      </c>
    </row>
    <row r="251" spans="1:12">
      <c r="A251" s="493"/>
      <c r="D251" t="s">
        <v>1098</v>
      </c>
      <c r="E251" s="562" t="str">
        <f>IF('１２オンライン環境等'!$D14="","",'１２オンライン環境等'!$D14)</f>
        <v/>
      </c>
      <c r="F251" s="563" t="str">
        <f>IF('１２オンライン環境等'!$D14="","",'１２オンライン環境等'!$D14)</f>
        <v/>
      </c>
      <c r="G251" s="934" t="str">
        <f>IF('１２オンライン環境等'!$D14="","",'１２オンライン環境等'!$D14)</f>
        <v/>
      </c>
      <c r="I251" s="493" t="str">
        <f t="shared" si="4"/>
        <v/>
      </c>
      <c r="K251" s="78"/>
      <c r="L251" t="s">
        <v>777</v>
      </c>
    </row>
    <row r="252" spans="1:12">
      <c r="A252" s="493"/>
      <c r="B252" t="s">
        <v>315</v>
      </c>
      <c r="D252" t="s">
        <v>315</v>
      </c>
      <c r="E252" s="562" t="str">
        <f>IF('１２オンライン環境等'!$D15="","",'１２オンライン環境等'!$D15)</f>
        <v/>
      </c>
      <c r="F252" s="563" t="str">
        <f>IF('１２オンライン環境等'!$D15="","",'１２オンライン環境等'!$D15)</f>
        <v/>
      </c>
      <c r="G252" s="934" t="str">
        <f>IF('１２オンライン環境等'!$D15="","",'１２オンライン環境等'!$D15)</f>
        <v/>
      </c>
      <c r="I252" s="493" t="str">
        <f t="shared" si="4"/>
        <v/>
      </c>
      <c r="K252" s="78"/>
      <c r="L252" t="s">
        <v>777</v>
      </c>
    </row>
    <row r="253" spans="1:12">
      <c r="A253" s="493"/>
      <c r="B253" t="s">
        <v>372</v>
      </c>
      <c r="D253" t="s">
        <v>977</v>
      </c>
      <c r="E253" s="562" t="str">
        <f>IF('１２オンライン環境等'!$D16="","",'１２オンライン環境等'!$D16)</f>
        <v/>
      </c>
      <c r="F253" s="563" t="str">
        <f>IF('１２オンライン環境等'!$D16="","",'１２オンライン環境等'!$D16)</f>
        <v/>
      </c>
      <c r="G253" s="934" t="str">
        <f>IF('１２オンライン環境等'!$D16="","",'１２オンライン環境等'!$D16)</f>
        <v/>
      </c>
      <c r="I253" s="493" t="str">
        <f t="shared" si="4"/>
        <v/>
      </c>
      <c r="K253" s="78"/>
      <c r="L253" t="s">
        <v>777</v>
      </c>
    </row>
    <row r="254" spans="1:12" ht="13.8" thickBot="1">
      <c r="A254" s="564"/>
      <c r="B254" s="919"/>
      <c r="C254" s="919"/>
      <c r="D254" s="919"/>
      <c r="E254" s="939" t="s">
        <v>779</v>
      </c>
      <c r="F254" s="940" t="s">
        <v>779</v>
      </c>
      <c r="G254" s="941" t="s">
        <v>779</v>
      </c>
      <c r="I254" s="564" t="str">
        <f t="shared" si="4"/>
        <v/>
      </c>
      <c r="J254" s="919"/>
      <c r="K254" s="920"/>
    </row>
  </sheetData>
  <mergeCells count="1">
    <mergeCell ref="I19:K19"/>
  </mergeCells>
  <phoneticPr fontId="2"/>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pageSetUpPr fitToPage="1"/>
  </sheetPr>
  <dimension ref="A1:P28"/>
  <sheetViews>
    <sheetView view="pageBreakPreview" zoomScale="90" zoomScaleNormal="90" zoomScaleSheetLayoutView="90" workbookViewId="0">
      <selection activeCell="D15" sqref="D15"/>
    </sheetView>
  </sheetViews>
  <sheetFormatPr defaultRowHeight="13.2"/>
  <cols>
    <col min="1" max="1" width="3.6640625" customWidth="1"/>
    <col min="2" max="2" width="10.77734375" style="1" customWidth="1"/>
    <col min="3" max="3" width="16.77734375" customWidth="1"/>
    <col min="4" max="4" width="50.77734375" customWidth="1"/>
    <col min="5" max="5" width="6.77734375" customWidth="1"/>
    <col min="6" max="7" width="3.33203125" customWidth="1"/>
    <col min="8" max="8" width="8.88671875" customWidth="1"/>
    <col min="10" max="10" width="8.88671875" customWidth="1"/>
  </cols>
  <sheetData>
    <row r="1" spans="1:16" ht="24" customHeight="1">
      <c r="A1" s="2" t="s">
        <v>549</v>
      </c>
    </row>
    <row r="2" spans="1:16" ht="14.25" customHeight="1" thickBot="1"/>
    <row r="3" spans="1:16" ht="19.95" customHeight="1">
      <c r="B3" s="1272" t="s">
        <v>434</v>
      </c>
      <c r="C3" s="1273"/>
      <c r="D3" s="1013" t="str">
        <f>Data!$A$11</f>
        <v>育児等両立応援訓練（短時間訓練）（５箇月）</v>
      </c>
      <c r="E3" s="218"/>
    </row>
    <row r="4" spans="1:16" ht="19.95" customHeight="1">
      <c r="B4" s="1274" t="s">
        <v>545</v>
      </c>
      <c r="C4" s="525" t="s">
        <v>344</v>
      </c>
      <c r="D4" s="1014" t="str">
        <f>Data!$I$30</f>
        <v/>
      </c>
      <c r="E4" s="226"/>
    </row>
    <row r="5" spans="1:16" ht="19.95" customHeight="1">
      <c r="B5" s="1275"/>
      <c r="C5" s="525" t="s">
        <v>548</v>
      </c>
      <c r="D5" s="1014" t="str">
        <f>Data!$I$26</f>
        <v/>
      </c>
      <c r="E5" s="226"/>
    </row>
    <row r="6" spans="1:16" ht="19.95" customHeight="1">
      <c r="B6" s="1276"/>
      <c r="C6" s="525" t="s">
        <v>546</v>
      </c>
      <c r="D6" s="1022" t="str">
        <f>CONCATENATE(Data!$I$27,"　",Data!$I$28)</f>
        <v>　</v>
      </c>
      <c r="E6" s="226"/>
    </row>
    <row r="7" spans="1:16" ht="19.95" customHeight="1">
      <c r="B7" s="1267" t="s">
        <v>419</v>
      </c>
      <c r="C7" s="1277"/>
      <c r="D7" s="1014" t="str">
        <f>Data!$I$35</f>
        <v/>
      </c>
      <c r="E7" s="226"/>
    </row>
    <row r="8" spans="1:16" ht="19.95" customHeight="1">
      <c r="B8" s="1274" t="s">
        <v>547</v>
      </c>
      <c r="C8" s="525" t="s">
        <v>344</v>
      </c>
      <c r="D8" s="1014" t="str">
        <f>Data!$I$40</f>
        <v/>
      </c>
      <c r="E8" s="226"/>
    </row>
    <row r="9" spans="1:16" ht="19.95" customHeight="1">
      <c r="B9" s="1275"/>
      <c r="C9" s="525" t="s">
        <v>548</v>
      </c>
      <c r="D9" s="1014" t="str">
        <f>Data!$I$36</f>
        <v/>
      </c>
      <c r="E9" s="226"/>
    </row>
    <row r="10" spans="1:16" ht="19.95" customHeight="1">
      <c r="B10" s="1276"/>
      <c r="C10" s="525" t="s">
        <v>546</v>
      </c>
      <c r="D10" s="1014" t="str">
        <f>CONCATENATE(Data!$I$37,"　",Data!$I$38)</f>
        <v>　</v>
      </c>
      <c r="E10" s="226"/>
    </row>
    <row r="11" spans="1:16" ht="19.95" customHeight="1">
      <c r="B11" s="1267" t="s">
        <v>16</v>
      </c>
      <c r="C11" s="1277"/>
      <c r="D11" s="1014" t="str">
        <f>Data!$A$9</f>
        <v/>
      </c>
      <c r="E11" s="524"/>
    </row>
    <row r="12" spans="1:16" ht="19.95" customHeight="1" thickBot="1">
      <c r="B12" s="1270" t="s">
        <v>79</v>
      </c>
      <c r="C12" s="1278"/>
      <c r="D12" s="1015" t="str">
        <f>Data!$I$138</f>
        <v/>
      </c>
      <c r="E12" s="511" t="s">
        <v>18</v>
      </c>
      <c r="F12" s="89"/>
    </row>
    <row r="13" spans="1:16" ht="13.8" thickBot="1">
      <c r="B13" s="543"/>
      <c r="C13" s="543"/>
      <c r="D13" s="544"/>
      <c r="E13" s="543"/>
      <c r="F13" s="89"/>
    </row>
    <row r="14" spans="1:16" ht="20.399999999999999" customHeight="1" thickBot="1">
      <c r="B14" s="1295" t="s">
        <v>554</v>
      </c>
      <c r="C14" s="1295"/>
      <c r="D14" s="545"/>
      <c r="E14" s="541"/>
      <c r="H14" s="1291" t="s">
        <v>410</v>
      </c>
      <c r="I14" s="1292"/>
      <c r="J14" s="1292"/>
      <c r="K14" s="1292"/>
      <c r="L14" s="1292"/>
      <c r="M14" s="1292"/>
      <c r="N14" s="1292"/>
      <c r="O14" s="1292"/>
      <c r="P14" s="1293"/>
    </row>
    <row r="15" spans="1:16" ht="50.4" customHeight="1" thickTop="1" thickBot="1">
      <c r="B15" s="1301" t="s">
        <v>706</v>
      </c>
      <c r="C15" s="1302"/>
      <c r="D15" s="1250"/>
      <c r="E15" s="526" t="s">
        <v>786</v>
      </c>
      <c r="H15" s="1303" t="s">
        <v>1149</v>
      </c>
      <c r="I15" s="1304"/>
      <c r="J15" s="1304"/>
      <c r="K15" s="1304"/>
      <c r="L15" s="1304"/>
      <c r="M15" s="1304"/>
      <c r="N15" s="1304"/>
      <c r="O15" s="1304"/>
      <c r="P15" s="1305"/>
    </row>
    <row r="16" spans="1:16" ht="12.6" customHeight="1">
      <c r="B16" s="89"/>
      <c r="C16" s="89"/>
      <c r="D16" s="540"/>
      <c r="E16" s="542"/>
    </row>
    <row r="17" spans="2:16" ht="20.399999999999999" customHeight="1" thickBot="1">
      <c r="B17" s="1295" t="s">
        <v>557</v>
      </c>
      <c r="C17" s="1295"/>
      <c r="D17" s="223"/>
      <c r="E17" s="223"/>
    </row>
    <row r="18" spans="2:16" ht="20.399999999999999" customHeight="1" thickBot="1">
      <c r="B18" s="1272" t="s">
        <v>329</v>
      </c>
      <c r="C18" s="1273"/>
      <c r="D18" s="1034" t="str">
        <f>IF('４訓練の概要'!D13="","無",'４訓練の概要'!D13)</f>
        <v>無</v>
      </c>
      <c r="E18" s="373"/>
      <c r="H18" s="1457" t="s">
        <v>656</v>
      </c>
      <c r="I18" s="1460"/>
      <c r="J18" s="1460"/>
      <c r="K18" s="1460"/>
      <c r="L18" s="1460"/>
      <c r="M18" s="1460"/>
      <c r="N18" s="1460"/>
      <c r="O18" s="1460"/>
      <c r="P18" s="1461"/>
    </row>
    <row r="19" spans="2:16" ht="34.200000000000003" customHeight="1" thickTop="1">
      <c r="B19" s="1267" t="s">
        <v>558</v>
      </c>
      <c r="C19" s="1374"/>
      <c r="D19" s="1251"/>
      <c r="E19" s="219" t="s">
        <v>787</v>
      </c>
      <c r="H19" s="1279" t="s">
        <v>795</v>
      </c>
      <c r="I19" s="1436"/>
      <c r="J19" s="1436"/>
      <c r="K19" s="1436"/>
      <c r="L19" s="1436"/>
      <c r="M19" s="1436"/>
      <c r="N19" s="1436"/>
      <c r="O19" s="1436"/>
      <c r="P19" s="1437"/>
    </row>
    <row r="20" spans="2:16" ht="38.4" customHeight="1" thickBot="1">
      <c r="B20" s="1270" t="s">
        <v>794</v>
      </c>
      <c r="C20" s="1384"/>
      <c r="D20" s="1252"/>
      <c r="E20" s="530" t="s">
        <v>796</v>
      </c>
      <c r="H20" s="1288"/>
      <c r="I20" s="1289"/>
      <c r="J20" s="1289"/>
      <c r="K20" s="1289"/>
      <c r="L20" s="1289"/>
      <c r="M20" s="1289"/>
      <c r="N20" s="1289"/>
      <c r="O20" s="1289"/>
      <c r="P20" s="1290"/>
    </row>
    <row r="21" spans="2:16" ht="13.2" customHeight="1"/>
    <row r="22" spans="2:16" ht="13.8" thickBot="1">
      <c r="B22" s="950" t="s">
        <v>793</v>
      </c>
    </row>
    <row r="23" spans="2:16" ht="25.95" customHeight="1">
      <c r="B23" s="1457" t="s">
        <v>802</v>
      </c>
      <c r="C23" s="1458"/>
      <c r="D23" s="1030" t="str">
        <f>IF('４訓練の概要'!D14="","無",'４訓練の概要'!D14)</f>
        <v>無</v>
      </c>
      <c r="E23" s="328"/>
      <c r="G23" s="78"/>
      <c r="H23" s="1452" t="s">
        <v>959</v>
      </c>
      <c r="I23" s="1453"/>
      <c r="J23" s="1453"/>
      <c r="K23" s="1453"/>
      <c r="L23" s="1453"/>
      <c r="M23" s="1453"/>
      <c r="N23" s="1453"/>
      <c r="O23" s="1453"/>
      <c r="P23" s="1454"/>
    </row>
    <row r="24" spans="2:16" ht="25.95" customHeight="1" thickBot="1">
      <c r="B24" s="1441" t="s">
        <v>785</v>
      </c>
      <c r="C24" s="1459"/>
      <c r="D24" s="1031">
        <f>IF(D23="有",10000,IF(D23="無",0,""))</f>
        <v>0</v>
      </c>
      <c r="E24" s="951" t="s">
        <v>790</v>
      </c>
      <c r="G24" s="78"/>
      <c r="H24" s="1441"/>
      <c r="I24" s="1455"/>
      <c r="J24" s="1455"/>
      <c r="K24" s="1455"/>
      <c r="L24" s="1455"/>
      <c r="M24" s="1455"/>
      <c r="N24" s="1455"/>
      <c r="O24" s="1455"/>
      <c r="P24" s="1456"/>
    </row>
    <row r="26" spans="2:16" ht="13.8" thickBot="1">
      <c r="B26" s="950" t="s">
        <v>989</v>
      </c>
    </row>
    <row r="27" spans="2:16" ht="25.95" customHeight="1">
      <c r="B27" s="1457" t="s">
        <v>788</v>
      </c>
      <c r="C27" s="1458"/>
      <c r="D27" s="1030" t="str">
        <f>IF('４訓練の概要'!D17="","無",'４訓練の概要'!D17)</f>
        <v>無</v>
      </c>
      <c r="E27" s="328"/>
      <c r="H27" s="1452" t="s">
        <v>960</v>
      </c>
      <c r="I27" s="1453"/>
      <c r="J27" s="1453"/>
      <c r="K27" s="1453"/>
      <c r="L27" s="1453"/>
      <c r="M27" s="1453"/>
      <c r="N27" s="1453"/>
      <c r="O27" s="1453"/>
      <c r="P27" s="1454"/>
    </row>
    <row r="28" spans="2:16" ht="25.95" customHeight="1" thickBot="1">
      <c r="B28" s="1450" t="s">
        <v>792</v>
      </c>
      <c r="C28" s="1451"/>
      <c r="D28" s="1032">
        <f>IF(D27="有",20000,IF(D27="無",0,""))</f>
        <v>0</v>
      </c>
      <c r="E28" s="954" t="s">
        <v>790</v>
      </c>
      <c r="H28" s="1441"/>
      <c r="I28" s="1455"/>
      <c r="J28" s="1455"/>
      <c r="K28" s="1455"/>
      <c r="L28" s="1455"/>
      <c r="M28" s="1455"/>
      <c r="N28" s="1455"/>
      <c r="O28" s="1455"/>
      <c r="P28" s="1456"/>
    </row>
  </sheetData>
  <sheetProtection sheet="1" formatCells="0" formatColumns="0" formatRows="0"/>
  <mergeCells count="22">
    <mergeCell ref="B3:C3"/>
    <mergeCell ref="B4:B6"/>
    <mergeCell ref="B8:B10"/>
    <mergeCell ref="B7:C7"/>
    <mergeCell ref="B12:C12"/>
    <mergeCell ref="B11:C11"/>
    <mergeCell ref="B19:C19"/>
    <mergeCell ref="B20:C20"/>
    <mergeCell ref="B15:C15"/>
    <mergeCell ref="H14:P14"/>
    <mergeCell ref="B14:C14"/>
    <mergeCell ref="B17:C17"/>
    <mergeCell ref="H19:P20"/>
    <mergeCell ref="B18:C18"/>
    <mergeCell ref="H15:P15"/>
    <mergeCell ref="H18:P18"/>
    <mergeCell ref="B28:C28"/>
    <mergeCell ref="H23:P24"/>
    <mergeCell ref="H27:P28"/>
    <mergeCell ref="B23:C23"/>
    <mergeCell ref="B24:C24"/>
    <mergeCell ref="B27:C27"/>
  </mergeCells>
  <phoneticPr fontId="2"/>
  <pageMargins left="0.39370078740157483" right="0.39370078740157483" top="0.59055118110236227" bottom="0.59055118110236227" header="0.39370078740157483" footer="0.31496062992125984"/>
  <pageSetup paperSize="9" fitToHeight="0" orientation="portrait" cellComments="asDisplayed" r:id="rId1"/>
  <headerFooter alignWithMargins="0">
    <oddHeader>&amp;R&amp;10&amp;F</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3">
    <tabColor theme="6" tint="0.59999389629810485"/>
    <pageSetUpPr fitToPage="1"/>
  </sheetPr>
  <dimension ref="A1:P21"/>
  <sheetViews>
    <sheetView view="pageBreakPreview" zoomScale="90" zoomScaleNormal="90" zoomScaleSheetLayoutView="90" workbookViewId="0">
      <selection activeCell="H16" sqref="H16"/>
    </sheetView>
  </sheetViews>
  <sheetFormatPr defaultRowHeight="13.2"/>
  <cols>
    <col min="1" max="1" width="3.6640625" customWidth="1"/>
    <col min="2" max="2" width="10.77734375" style="1" customWidth="1"/>
    <col min="3" max="3" width="16.77734375" customWidth="1"/>
    <col min="4" max="4" width="50.77734375" customWidth="1"/>
    <col min="5" max="5" width="6.77734375" customWidth="1"/>
    <col min="6" max="7" width="3.33203125" customWidth="1"/>
    <col min="8" max="8" width="8.88671875" customWidth="1"/>
    <col min="10" max="10" width="8.88671875" customWidth="1"/>
  </cols>
  <sheetData>
    <row r="1" spans="1:16" ht="24" customHeight="1">
      <c r="A1" s="2" t="s">
        <v>561</v>
      </c>
    </row>
    <row r="2" spans="1:16" ht="14.25" customHeight="1" thickBot="1"/>
    <row r="3" spans="1:16" ht="19.95" customHeight="1">
      <c r="B3" s="1272" t="s">
        <v>434</v>
      </c>
      <c r="C3" s="1273"/>
      <c r="D3" s="1013" t="str">
        <f>Data!$A$11</f>
        <v>育児等両立応援訓練（短時間訓練）（５箇月）</v>
      </c>
      <c r="E3" s="218"/>
    </row>
    <row r="4" spans="1:16" ht="19.95" customHeight="1">
      <c r="B4" s="1468" t="s">
        <v>545</v>
      </c>
      <c r="C4" s="525" t="s">
        <v>344</v>
      </c>
      <c r="D4" s="1014" t="str">
        <f>Data!$I$30</f>
        <v/>
      </c>
      <c r="E4" s="226"/>
    </row>
    <row r="5" spans="1:16" ht="19.95" customHeight="1">
      <c r="B5" s="1468"/>
      <c r="C5" s="525" t="s">
        <v>548</v>
      </c>
      <c r="D5" s="1014" t="str">
        <f>Data!$I$26</f>
        <v/>
      </c>
      <c r="E5" s="226"/>
    </row>
    <row r="6" spans="1:16" ht="19.95" customHeight="1">
      <c r="B6" s="1468"/>
      <c r="C6" s="525" t="s">
        <v>546</v>
      </c>
      <c r="D6" s="1022" t="str">
        <f>CONCATENATE(Data!$I$27,"　",Data!$I$28)</f>
        <v>　</v>
      </c>
      <c r="E6" s="226"/>
    </row>
    <row r="7" spans="1:16" ht="19.95" customHeight="1">
      <c r="B7" s="1267" t="s">
        <v>419</v>
      </c>
      <c r="C7" s="1277"/>
      <c r="D7" s="1014" t="str">
        <f>Data!$I$35</f>
        <v/>
      </c>
      <c r="E7" s="226"/>
    </row>
    <row r="8" spans="1:16" ht="19.95" customHeight="1">
      <c r="B8" s="1468" t="s">
        <v>547</v>
      </c>
      <c r="C8" s="525" t="s">
        <v>344</v>
      </c>
      <c r="D8" s="1014" t="str">
        <f>Data!$I$40</f>
        <v/>
      </c>
      <c r="E8" s="226"/>
    </row>
    <row r="9" spans="1:16" ht="19.95" customHeight="1">
      <c r="B9" s="1468"/>
      <c r="C9" s="525" t="s">
        <v>548</v>
      </c>
      <c r="D9" s="1014" t="str">
        <f>Data!$I$36</f>
        <v/>
      </c>
      <c r="E9" s="226"/>
    </row>
    <row r="10" spans="1:16" ht="19.95" customHeight="1">
      <c r="B10" s="1468"/>
      <c r="C10" s="525" t="s">
        <v>546</v>
      </c>
      <c r="D10" s="1014" t="str">
        <f>CONCATENATE(Data!$I$37,"　",Data!$I$38)</f>
        <v>　</v>
      </c>
      <c r="E10" s="226"/>
    </row>
    <row r="11" spans="1:16" ht="19.95" customHeight="1">
      <c r="B11" s="1267" t="s">
        <v>16</v>
      </c>
      <c r="C11" s="1277"/>
      <c r="D11" s="1014" t="str">
        <f>Data!$A$9</f>
        <v/>
      </c>
      <c r="E11" s="524"/>
    </row>
    <row r="12" spans="1:16" ht="19.95" customHeight="1" thickBot="1">
      <c r="B12" s="1270" t="s">
        <v>79</v>
      </c>
      <c r="C12" s="1384"/>
      <c r="D12" s="1015" t="str">
        <f>Data!$I$138</f>
        <v/>
      </c>
      <c r="E12" s="511" t="s">
        <v>18</v>
      </c>
      <c r="F12" s="89"/>
    </row>
    <row r="13" spans="1:16" ht="20.399999999999999" customHeight="1" thickBot="1">
      <c r="B13" s="1462" t="s">
        <v>554</v>
      </c>
      <c r="C13" s="1462"/>
      <c r="D13" s="528"/>
      <c r="E13" s="529"/>
      <c r="H13" s="1464" t="s">
        <v>410</v>
      </c>
      <c r="I13" s="1465"/>
      <c r="J13" s="1465"/>
      <c r="K13" s="1465"/>
      <c r="L13" s="1465"/>
      <c r="M13" s="1465"/>
      <c r="N13" s="1465"/>
      <c r="O13" s="1465"/>
      <c r="P13" s="1466"/>
    </row>
    <row r="14" spans="1:16" ht="50.4" customHeight="1" thickBot="1">
      <c r="B14" s="1379" t="s">
        <v>550</v>
      </c>
      <c r="C14" s="1463"/>
      <c r="D14" s="1033">
        <f>D15+D16+D17</f>
        <v>0</v>
      </c>
      <c r="E14" s="523" t="s">
        <v>551</v>
      </c>
      <c r="H14" s="1306"/>
      <c r="I14" s="1307"/>
      <c r="J14" s="1307"/>
      <c r="K14" s="1307"/>
      <c r="L14" s="1307"/>
      <c r="M14" s="1307"/>
      <c r="N14" s="1307"/>
      <c r="O14" s="1307"/>
      <c r="P14" s="1308"/>
    </row>
    <row r="15" spans="1:16" ht="50.4" customHeight="1" thickTop="1" thickBot="1">
      <c r="B15" s="1267" t="s">
        <v>555</v>
      </c>
      <c r="C15" s="1268"/>
      <c r="D15" s="1250"/>
      <c r="E15" s="527" t="s">
        <v>551</v>
      </c>
      <c r="H15" s="359" t="s">
        <v>1150</v>
      </c>
      <c r="I15" s="360"/>
      <c r="J15" s="360"/>
      <c r="K15" s="360"/>
      <c r="L15" s="360"/>
      <c r="M15" s="360"/>
      <c r="N15" s="360"/>
      <c r="O15" s="360"/>
      <c r="P15" s="20"/>
    </row>
    <row r="16" spans="1:16" ht="50.4" customHeight="1" thickTop="1" thickBot="1">
      <c r="B16" s="1267" t="s">
        <v>556</v>
      </c>
      <c r="C16" s="1268"/>
      <c r="D16" s="1250"/>
      <c r="E16" s="570" t="s">
        <v>552</v>
      </c>
      <c r="H16" s="359" t="s">
        <v>553</v>
      </c>
      <c r="I16" s="360"/>
      <c r="J16" s="360"/>
      <c r="K16" s="360"/>
      <c r="L16" s="360"/>
      <c r="M16" s="360"/>
      <c r="N16" s="360"/>
      <c r="O16" s="360"/>
      <c r="P16" s="20"/>
    </row>
    <row r="17" spans="2:16" ht="50.4" customHeight="1" thickTop="1" thickBot="1">
      <c r="B17" s="1301" t="s">
        <v>800</v>
      </c>
      <c r="C17" s="1467"/>
      <c r="D17" s="1250"/>
      <c r="E17" s="526" t="s">
        <v>552</v>
      </c>
      <c r="H17" s="564" t="s">
        <v>801</v>
      </c>
      <c r="I17" s="919"/>
      <c r="J17" s="919"/>
      <c r="K17" s="919"/>
      <c r="L17" s="919"/>
      <c r="M17" s="919"/>
      <c r="N17" s="919"/>
      <c r="O17" s="919"/>
      <c r="P17" s="920"/>
    </row>
    <row r="18" spans="2:16" ht="20.399999999999999" customHeight="1" thickBot="1">
      <c r="B18" s="1295" t="s">
        <v>557</v>
      </c>
      <c r="C18" s="1295"/>
      <c r="D18" s="223"/>
      <c r="E18" s="223"/>
    </row>
    <row r="19" spans="2:16" ht="20.399999999999999" customHeight="1" thickBot="1">
      <c r="B19" s="1272" t="s">
        <v>329</v>
      </c>
      <c r="C19" s="1273"/>
      <c r="D19" s="1034" t="str">
        <f>IF('４訓練の概要'!D13="","無",'４訓練の概要'!D13)</f>
        <v>無</v>
      </c>
      <c r="E19" s="373"/>
    </row>
    <row r="20" spans="2:16" ht="34.200000000000003" customHeight="1" thickTop="1">
      <c r="B20" s="1267" t="s">
        <v>558</v>
      </c>
      <c r="C20" s="1374"/>
      <c r="D20" s="1251"/>
      <c r="E20" s="219" t="s">
        <v>559</v>
      </c>
      <c r="H20" s="1279" t="s">
        <v>735</v>
      </c>
      <c r="I20" s="1436"/>
      <c r="J20" s="1436"/>
      <c r="K20" s="1436"/>
      <c r="L20" s="1436"/>
      <c r="M20" s="1436"/>
      <c r="N20" s="1436"/>
      <c r="O20" s="1436"/>
      <c r="P20" s="1437"/>
    </row>
    <row r="21" spans="2:16" ht="38.4" customHeight="1" thickBot="1">
      <c r="B21" s="1270" t="s">
        <v>734</v>
      </c>
      <c r="C21" s="1384"/>
      <c r="D21" s="1252"/>
      <c r="E21" s="530" t="s">
        <v>560</v>
      </c>
      <c r="H21" s="1288"/>
      <c r="I21" s="1289"/>
      <c r="J21" s="1289"/>
      <c r="K21" s="1289"/>
      <c r="L21" s="1289"/>
      <c r="M21" s="1289"/>
      <c r="N21" s="1289"/>
      <c r="O21" s="1289"/>
      <c r="P21" s="1290"/>
    </row>
  </sheetData>
  <sheetProtection sheet="1" formatCells="0" formatColumns="0" formatRows="0"/>
  <mergeCells count="18">
    <mergeCell ref="B12:C12"/>
    <mergeCell ref="B3:C3"/>
    <mergeCell ref="B4:B6"/>
    <mergeCell ref="B7:C7"/>
    <mergeCell ref="B8:B10"/>
    <mergeCell ref="B11:C11"/>
    <mergeCell ref="B19:C19"/>
    <mergeCell ref="B20:C20"/>
    <mergeCell ref="H20:P21"/>
    <mergeCell ref="B21:C21"/>
    <mergeCell ref="B13:C13"/>
    <mergeCell ref="B14:C14"/>
    <mergeCell ref="H14:P14"/>
    <mergeCell ref="B15:C15"/>
    <mergeCell ref="B16:C16"/>
    <mergeCell ref="B18:C18"/>
    <mergeCell ref="H13:P13"/>
    <mergeCell ref="B17:C17"/>
  </mergeCells>
  <phoneticPr fontId="2"/>
  <pageMargins left="0.39370078740157483" right="0.39370078740157483" top="0.59055118110236227" bottom="0.59055118110236227" header="0.39370078740157483" footer="0.31496062992125984"/>
  <pageSetup paperSize="9" fitToHeight="0" orientation="portrait" cellComments="asDisplayed" r:id="rId1"/>
  <headerFooter alignWithMargins="0">
    <oddHeader>&amp;R&amp;10&amp;F</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4">
    <tabColor theme="6" tint="0.59999389629810485"/>
    <pageSetUpPr fitToPage="1"/>
  </sheetPr>
  <dimension ref="A1:P11"/>
  <sheetViews>
    <sheetView view="pageBreakPreview" zoomScale="90" zoomScaleNormal="90" zoomScaleSheetLayoutView="90" workbookViewId="0">
      <selection activeCell="H16" sqref="H16"/>
    </sheetView>
  </sheetViews>
  <sheetFormatPr defaultRowHeight="13.2"/>
  <cols>
    <col min="1" max="1" width="3.6640625" customWidth="1"/>
    <col min="2" max="2" width="10.77734375" style="1" customWidth="1"/>
    <col min="3" max="3" width="16.77734375" customWidth="1"/>
    <col min="4" max="4" width="50.77734375" customWidth="1"/>
    <col min="5" max="5" width="6.77734375" customWidth="1"/>
    <col min="6" max="7" width="3.33203125" customWidth="1"/>
    <col min="8" max="8" width="8.88671875" customWidth="1"/>
    <col min="10" max="10" width="8.88671875" customWidth="1"/>
  </cols>
  <sheetData>
    <row r="1" spans="1:16" ht="24" customHeight="1">
      <c r="A1" s="2" t="s">
        <v>610</v>
      </c>
    </row>
    <row r="2" spans="1:16" ht="14.25" customHeight="1" thickBot="1"/>
    <row r="3" spans="1:16" ht="30" customHeight="1">
      <c r="B3" s="1272" t="s">
        <v>434</v>
      </c>
      <c r="C3" s="1273"/>
      <c r="D3" s="534" t="str">
        <f>Data!$A$11</f>
        <v>育児等両立応援訓練（短時間訓練）（５箇月）</v>
      </c>
      <c r="E3" s="218"/>
    </row>
    <row r="4" spans="1:16" ht="30" customHeight="1" thickBot="1">
      <c r="B4" s="1267" t="s">
        <v>567</v>
      </c>
      <c r="C4" s="1374"/>
      <c r="D4" s="535" t="str">
        <f>Data!$I$69</f>
        <v/>
      </c>
      <c r="E4" s="524"/>
    </row>
    <row r="5" spans="1:16" ht="30" customHeight="1" thickBot="1">
      <c r="B5" s="1270" t="s">
        <v>16</v>
      </c>
      <c r="C5" s="1384"/>
      <c r="D5" s="536" t="str">
        <f>Data!$A$9</f>
        <v/>
      </c>
      <c r="E5" s="532"/>
      <c r="H5" s="1291" t="s">
        <v>410</v>
      </c>
      <c r="I5" s="1292"/>
      <c r="J5" s="1292"/>
      <c r="K5" s="1292"/>
      <c r="L5" s="1292"/>
      <c r="M5" s="1292"/>
      <c r="N5" s="1292"/>
      <c r="O5" s="1292"/>
      <c r="P5" s="1293"/>
    </row>
    <row r="6" spans="1:16" ht="10.199999999999999" customHeight="1" thickBot="1">
      <c r="B6" s="983"/>
      <c r="C6" s="983"/>
      <c r="D6" s="89"/>
      <c r="E6" s="985"/>
      <c r="H6" s="359"/>
      <c r="I6" s="360"/>
      <c r="J6" s="360"/>
      <c r="K6" s="360"/>
      <c r="L6" s="360"/>
      <c r="M6" s="360"/>
      <c r="N6" s="360"/>
      <c r="O6" s="360"/>
      <c r="P6" s="20"/>
    </row>
    <row r="7" spans="1:16" s="36" customFormat="1" ht="195" customHeight="1" thickTop="1" thickBot="1">
      <c r="B7" s="1475" t="s">
        <v>565</v>
      </c>
      <c r="C7" s="1476"/>
      <c r="D7" s="502"/>
      <c r="E7" s="984"/>
      <c r="H7" s="1469" t="s">
        <v>1047</v>
      </c>
      <c r="I7" s="1474"/>
      <c r="J7" s="1474"/>
      <c r="K7" s="1474"/>
      <c r="L7" s="1474"/>
      <c r="M7" s="1474"/>
      <c r="N7" s="370" t="s">
        <v>412</v>
      </c>
      <c r="O7" s="364">
        <f>LEN($D7)</f>
        <v>0</v>
      </c>
      <c r="P7" s="349" t="s">
        <v>398</v>
      </c>
    </row>
    <row r="8" spans="1:16" s="36" customFormat="1" ht="30" customHeight="1" thickTop="1" thickBot="1">
      <c r="B8" s="1471" t="s">
        <v>579</v>
      </c>
      <c r="C8" s="537" t="s">
        <v>580</v>
      </c>
      <c r="D8" s="1253">
        <f>'4-3実習生受入企業一覧(デュアル)'!$D$10</f>
        <v>0</v>
      </c>
      <c r="E8" s="312" t="s">
        <v>582</v>
      </c>
      <c r="H8" s="1469" t="s">
        <v>763</v>
      </c>
      <c r="I8" s="1470"/>
      <c r="J8" s="1470"/>
      <c r="K8" s="1470"/>
      <c r="L8" s="1470"/>
      <c r="M8" s="1470"/>
      <c r="N8" s="370"/>
      <c r="O8" s="364"/>
      <c r="P8" s="349"/>
    </row>
    <row r="9" spans="1:16" s="36" customFormat="1" ht="30" customHeight="1" thickBot="1">
      <c r="B9" s="1471"/>
      <c r="C9" s="537" t="s">
        <v>581</v>
      </c>
      <c r="D9" s="1254">
        <f>'4-3実習生受入企業一覧(デュアル)'!$I$10</f>
        <v>0</v>
      </c>
      <c r="E9" s="312" t="s">
        <v>583</v>
      </c>
      <c r="H9" s="1469" t="s">
        <v>1146</v>
      </c>
      <c r="I9" s="1470"/>
      <c r="J9" s="1470"/>
      <c r="K9" s="1470"/>
      <c r="L9" s="1470"/>
      <c r="M9" s="1470"/>
      <c r="N9" s="370"/>
      <c r="O9" s="364"/>
      <c r="P9" s="349"/>
    </row>
    <row r="10" spans="1:16" s="36" customFormat="1" ht="181.95" customHeight="1" thickTop="1" thickBot="1">
      <c r="B10" s="1472" t="s">
        <v>566</v>
      </c>
      <c r="C10" s="1473"/>
      <c r="D10" s="308"/>
      <c r="E10" s="533"/>
      <c r="H10" s="1469" t="s">
        <v>1008</v>
      </c>
      <c r="I10" s="1474"/>
      <c r="J10" s="1474"/>
      <c r="K10" s="1474"/>
      <c r="L10" s="1474"/>
      <c r="M10" s="1474"/>
      <c r="N10" s="370" t="s">
        <v>412</v>
      </c>
      <c r="O10" s="364">
        <f>LEN($D10)</f>
        <v>0</v>
      </c>
      <c r="P10" s="349" t="s">
        <v>398</v>
      </c>
    </row>
    <row r="11" spans="1:16">
      <c r="B11" s="21"/>
    </row>
  </sheetData>
  <sheetProtection sheet="1" formatCells="0" formatColumns="0" formatRows="0"/>
  <mergeCells count="11">
    <mergeCell ref="B10:C10"/>
    <mergeCell ref="H5:P5"/>
    <mergeCell ref="H10:M10"/>
    <mergeCell ref="B7:C7"/>
    <mergeCell ref="H7:M7"/>
    <mergeCell ref="B5:C5"/>
    <mergeCell ref="B3:C3"/>
    <mergeCell ref="B4:C4"/>
    <mergeCell ref="H8:M8"/>
    <mergeCell ref="H9:M9"/>
    <mergeCell ref="B8:B9"/>
  </mergeCells>
  <phoneticPr fontId="2"/>
  <pageMargins left="0.39370078740157483" right="0.39370078740157483" top="0.59055118110236227" bottom="0.59055118110236227" header="0.39370078740157483" footer="0.31496062992125984"/>
  <pageSetup paperSize="9" fitToHeight="0" orientation="portrait" cellComments="asDisplayed" r:id="rId1"/>
  <headerFooter alignWithMargins="0">
    <oddHeader>&amp;R&amp;10&amp;F</oddHead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28">
    <tabColor theme="6" tint="0.59999389629810485"/>
    <pageSetUpPr fitToPage="1"/>
  </sheetPr>
  <dimension ref="B1:M21"/>
  <sheetViews>
    <sheetView showZeros="0" view="pageBreakPreview" zoomScale="90" zoomScaleNormal="100" zoomScaleSheetLayoutView="90" workbookViewId="0">
      <selection activeCell="H16" sqref="H16"/>
    </sheetView>
  </sheetViews>
  <sheetFormatPr defaultColWidth="9" defaultRowHeight="13.2"/>
  <cols>
    <col min="1" max="1" width="2.44140625" customWidth="1"/>
    <col min="2" max="2" width="6.77734375" customWidth="1"/>
    <col min="3" max="3" width="22" customWidth="1"/>
    <col min="4" max="4" width="9.88671875" customWidth="1"/>
    <col min="5" max="5" width="14.44140625" customWidth="1"/>
    <col min="6" max="6" width="10.88671875" customWidth="1"/>
    <col min="8" max="8" width="20.109375" customWidth="1"/>
    <col min="9" max="9" width="10.6640625" customWidth="1"/>
    <col min="10" max="10" width="13" bestFit="1" customWidth="1"/>
    <col min="11" max="11" width="16.44140625" customWidth="1"/>
    <col min="12" max="12" width="2.44140625" customWidth="1"/>
  </cols>
  <sheetData>
    <row r="1" spans="2:13">
      <c r="B1" s="880"/>
      <c r="C1" s="881"/>
      <c r="D1" s="880"/>
      <c r="E1" s="880"/>
      <c r="F1" s="881"/>
      <c r="G1" s="881"/>
      <c r="H1" s="881"/>
      <c r="I1" s="882"/>
      <c r="J1" s="882"/>
      <c r="K1" s="883" t="s">
        <v>273</v>
      </c>
    </row>
    <row r="2" spans="2:13" ht="19.2">
      <c r="B2" s="1479" t="s">
        <v>762</v>
      </c>
      <c r="C2" s="1479"/>
      <c r="D2" s="1479"/>
      <c r="E2" s="1479"/>
      <c r="F2" s="1479"/>
      <c r="G2" s="1479"/>
      <c r="H2" s="1479"/>
      <c r="I2" s="1479"/>
      <c r="J2" s="1479"/>
      <c r="K2" s="1479"/>
    </row>
    <row r="3" spans="2:13">
      <c r="B3" s="880"/>
      <c r="C3" s="880"/>
      <c r="D3" s="880"/>
      <c r="E3" s="880"/>
      <c r="F3" s="880"/>
      <c r="G3" s="880"/>
      <c r="H3" s="880"/>
      <c r="I3" s="880"/>
      <c r="J3" s="880"/>
      <c r="K3" s="880"/>
    </row>
    <row r="4" spans="2:13" ht="18.75" customHeight="1">
      <c r="B4" s="880"/>
      <c r="C4" s="881"/>
      <c r="D4" s="880"/>
      <c r="E4" s="880"/>
      <c r="F4" s="881"/>
      <c r="G4" s="881"/>
      <c r="H4" s="884" t="s">
        <v>521</v>
      </c>
      <c r="I4" s="1480" t="str">
        <f>Data!$A$9</f>
        <v/>
      </c>
      <c r="J4" s="1480" t="str">
        <f>Data!$A$9</f>
        <v/>
      </c>
      <c r="K4" s="1480" t="str">
        <f>Data!$A$9</f>
        <v/>
      </c>
      <c r="L4" s="885"/>
    </row>
    <row r="5" spans="2:13" ht="18.75" customHeight="1">
      <c r="B5" s="880"/>
      <c r="C5" s="881"/>
      <c r="D5" s="880"/>
      <c r="E5" s="880"/>
      <c r="F5" s="881"/>
      <c r="G5" s="881"/>
      <c r="H5" s="884" t="s">
        <v>26</v>
      </c>
      <c r="I5" s="1480" t="str">
        <f>Data!$I$69</f>
        <v/>
      </c>
      <c r="J5" s="1480" t="str">
        <f>Data!$I$69</f>
        <v/>
      </c>
      <c r="K5" s="1480" t="str">
        <f>Data!$I$69</f>
        <v/>
      </c>
    </row>
    <row r="6" spans="2:13" ht="18.75" customHeight="1">
      <c r="B6" s="880"/>
      <c r="C6" s="881"/>
      <c r="D6" s="880"/>
      <c r="E6" s="880"/>
      <c r="F6" s="881"/>
      <c r="G6" s="881"/>
      <c r="H6" s="886"/>
      <c r="I6" s="887"/>
      <c r="J6" s="887"/>
      <c r="K6" s="887"/>
    </row>
    <row r="7" spans="2:13" ht="18.75" customHeight="1" thickBot="1">
      <c r="B7" s="1481" t="s">
        <v>522</v>
      </c>
      <c r="C7" s="1481"/>
      <c r="D7" s="1481"/>
      <c r="E7" s="1481"/>
      <c r="F7" s="1481"/>
      <c r="G7" s="1481"/>
      <c r="H7" s="1481"/>
      <c r="I7" s="1481"/>
      <c r="J7" s="1481"/>
      <c r="K7" s="1481"/>
    </row>
    <row r="8" spans="2:13" ht="27" customHeight="1">
      <c r="B8" s="888" t="s">
        <v>523</v>
      </c>
      <c r="C8" s="890" t="s">
        <v>524</v>
      </c>
      <c r="D8" s="889" t="s">
        <v>79</v>
      </c>
      <c r="E8" s="889" t="s">
        <v>525</v>
      </c>
      <c r="F8" s="889" t="s">
        <v>526</v>
      </c>
      <c r="G8" s="1482" t="s">
        <v>344</v>
      </c>
      <c r="H8" s="1483"/>
      <c r="I8" s="889" t="s">
        <v>23</v>
      </c>
      <c r="J8" s="890" t="s">
        <v>527</v>
      </c>
      <c r="K8" s="891" t="s">
        <v>528</v>
      </c>
    </row>
    <row r="9" spans="2:13" ht="27" customHeight="1" thickBot="1">
      <c r="B9" s="892" t="s">
        <v>85</v>
      </c>
      <c r="C9" s="893" t="s">
        <v>529</v>
      </c>
      <c r="D9" s="893" t="s">
        <v>530</v>
      </c>
      <c r="E9" s="894" t="s">
        <v>531</v>
      </c>
      <c r="F9" s="893" t="s">
        <v>532</v>
      </c>
      <c r="G9" s="1477" t="s">
        <v>533</v>
      </c>
      <c r="H9" s="1478"/>
      <c r="I9" s="893" t="s">
        <v>534</v>
      </c>
      <c r="J9" s="893" t="s">
        <v>535</v>
      </c>
      <c r="K9" s="895" t="s">
        <v>536</v>
      </c>
    </row>
    <row r="10" spans="2:13" ht="28.2" customHeight="1" thickBot="1">
      <c r="B10" s="1035"/>
      <c r="C10" s="1036" t="s">
        <v>537</v>
      </c>
      <c r="D10" s="1037">
        <f>SUM(D12:D21)</f>
        <v>0</v>
      </c>
      <c r="E10" s="1038" t="s">
        <v>997</v>
      </c>
      <c r="F10" s="1039"/>
      <c r="G10" s="1039"/>
      <c r="H10" s="1040" t="s">
        <v>538</v>
      </c>
      <c r="I10" s="1041">
        <f>COUNTA(C12:C21)</f>
        <v>0</v>
      </c>
      <c r="J10" s="1038" t="s">
        <v>539</v>
      </c>
      <c r="K10" s="1042"/>
    </row>
    <row r="11" spans="2:13" ht="5.4" customHeight="1" thickBot="1">
      <c r="B11" s="896"/>
      <c r="C11" s="897"/>
      <c r="D11" s="898"/>
      <c r="E11" s="899"/>
      <c r="F11" s="900"/>
      <c r="G11" s="900"/>
      <c r="H11" s="901"/>
      <c r="I11" s="902"/>
      <c r="J11" s="899"/>
      <c r="K11" s="903"/>
    </row>
    <row r="12" spans="2:13" s="36" customFormat="1" ht="22.5" customHeight="1" thickTop="1">
      <c r="B12" s="904" t="str">
        <f>IF(C12&lt;&gt;"",COUNTA($C$12:C12),"")</f>
        <v/>
      </c>
      <c r="C12" s="1184"/>
      <c r="D12" s="512"/>
      <c r="E12" s="991"/>
      <c r="F12" s="992"/>
      <c r="G12" s="1488"/>
      <c r="H12" s="1489"/>
      <c r="I12" s="513"/>
      <c r="J12" s="513"/>
      <c r="K12" s="993"/>
      <c r="M12" s="905" t="s">
        <v>738</v>
      </c>
    </row>
    <row r="13" spans="2:13" s="36" customFormat="1" ht="22.5" customHeight="1">
      <c r="B13" s="904" t="str">
        <f>IF(C13&lt;&gt;"",COUNTA($C$12:C13),"")</f>
        <v/>
      </c>
      <c r="C13" s="1178"/>
      <c r="D13" s="1179"/>
      <c r="E13" s="1180"/>
      <c r="F13" s="1181"/>
      <c r="G13" s="1490"/>
      <c r="H13" s="1491"/>
      <c r="I13" s="1182"/>
      <c r="J13" s="1182"/>
      <c r="K13" s="1183"/>
    </row>
    <row r="14" spans="2:13" s="36" customFormat="1" ht="22.5" customHeight="1">
      <c r="B14" s="904" t="str">
        <f>IF(C14&lt;&gt;"",COUNTA($C$12:C14),"")</f>
        <v/>
      </c>
      <c r="C14" s="878"/>
      <c r="D14" s="508"/>
      <c r="E14" s="989"/>
      <c r="F14" s="509"/>
      <c r="G14" s="1484"/>
      <c r="H14" s="1485"/>
      <c r="I14" s="510"/>
      <c r="J14" s="510"/>
      <c r="K14" s="514"/>
    </row>
    <row r="15" spans="2:13" s="36" customFormat="1" ht="22.5" customHeight="1">
      <c r="B15" s="904" t="str">
        <f>IF(C15&lt;&gt;"",COUNTA($C$12:C15),"")</f>
        <v/>
      </c>
      <c r="C15" s="878"/>
      <c r="D15" s="508"/>
      <c r="E15" s="989"/>
      <c r="F15" s="509"/>
      <c r="G15" s="1484"/>
      <c r="H15" s="1485"/>
      <c r="I15" s="510"/>
      <c r="J15" s="510"/>
      <c r="K15" s="514"/>
    </row>
    <row r="16" spans="2:13" s="36" customFormat="1" ht="22.5" customHeight="1">
      <c r="B16" s="904" t="str">
        <f>IF(C16&lt;&gt;"",COUNTA($C$12:C16),"")</f>
        <v/>
      </c>
      <c r="C16" s="878"/>
      <c r="D16" s="508"/>
      <c r="E16" s="989"/>
      <c r="F16" s="509"/>
      <c r="G16" s="1484"/>
      <c r="H16" s="1485"/>
      <c r="I16" s="510"/>
      <c r="J16" s="510"/>
      <c r="K16" s="514"/>
    </row>
    <row r="17" spans="2:13" s="36" customFormat="1" ht="22.5" customHeight="1">
      <c r="B17" s="904" t="str">
        <f>IF(C17&lt;&gt;"",COUNTA($C$12:C17),"")</f>
        <v/>
      </c>
      <c r="C17" s="878"/>
      <c r="D17" s="508">
        <v>0</v>
      </c>
      <c r="E17" s="989"/>
      <c r="F17" s="509"/>
      <c r="G17" s="1484"/>
      <c r="H17" s="1485"/>
      <c r="I17" s="510"/>
      <c r="J17" s="510"/>
      <c r="K17" s="514"/>
    </row>
    <row r="18" spans="2:13" s="36" customFormat="1" ht="22.5" customHeight="1">
      <c r="B18" s="904" t="str">
        <f>IF(C18&lt;&gt;"",COUNTA($C$12:C18),"")</f>
        <v/>
      </c>
      <c r="C18" s="878"/>
      <c r="D18" s="508">
        <v>0</v>
      </c>
      <c r="E18" s="989"/>
      <c r="F18" s="509"/>
      <c r="G18" s="1484"/>
      <c r="H18" s="1485"/>
      <c r="I18" s="510"/>
      <c r="J18" s="510"/>
      <c r="K18" s="514"/>
    </row>
    <row r="19" spans="2:13" s="36" customFormat="1" ht="22.5" customHeight="1">
      <c r="B19" s="904" t="str">
        <f>IF(C19&lt;&gt;"",COUNTA($C$12:C19),"")</f>
        <v/>
      </c>
      <c r="C19" s="878"/>
      <c r="D19" s="508"/>
      <c r="E19" s="989"/>
      <c r="F19" s="509"/>
      <c r="G19" s="1484"/>
      <c r="H19" s="1485"/>
      <c r="I19" s="510"/>
      <c r="J19" s="510"/>
      <c r="K19" s="514"/>
    </row>
    <row r="20" spans="2:13" s="36" customFormat="1" ht="22.5" customHeight="1">
      <c r="B20" s="904" t="str">
        <f>IF(C20&lt;&gt;"",COUNTA($C$12:C20),"")</f>
        <v/>
      </c>
      <c r="C20" s="878"/>
      <c r="D20" s="508">
        <v>0</v>
      </c>
      <c r="E20" s="989"/>
      <c r="F20" s="509"/>
      <c r="G20" s="1484"/>
      <c r="H20" s="1485"/>
      <c r="I20" s="510"/>
      <c r="J20" s="510"/>
      <c r="K20" s="514"/>
      <c r="M20" s="819" t="s">
        <v>736</v>
      </c>
    </row>
    <row r="21" spans="2:13" s="36" customFormat="1" ht="22.5" customHeight="1" thickBot="1">
      <c r="B21" s="906" t="str">
        <f>IF(C21&lt;&gt;"",COUNTA($C$12:C21),"")</f>
        <v/>
      </c>
      <c r="C21" s="879"/>
      <c r="D21" s="516"/>
      <c r="E21" s="990"/>
      <c r="F21" s="515"/>
      <c r="G21" s="1486"/>
      <c r="H21" s="1487"/>
      <c r="I21" s="517"/>
      <c r="J21" s="517"/>
      <c r="K21" s="518"/>
    </row>
  </sheetData>
  <mergeCells count="16">
    <mergeCell ref="G18:H18"/>
    <mergeCell ref="G19:H19"/>
    <mergeCell ref="G20:H20"/>
    <mergeCell ref="G21:H21"/>
    <mergeCell ref="G12:H12"/>
    <mergeCell ref="G13:H13"/>
    <mergeCell ref="G14:H14"/>
    <mergeCell ref="G15:H15"/>
    <mergeCell ref="G16:H16"/>
    <mergeCell ref="G17:H17"/>
    <mergeCell ref="G9:H9"/>
    <mergeCell ref="B2:K2"/>
    <mergeCell ref="I4:K4"/>
    <mergeCell ref="I5:K5"/>
    <mergeCell ref="B7:K7"/>
    <mergeCell ref="G8:H8"/>
  </mergeCells>
  <phoneticPr fontId="2"/>
  <conditionalFormatting sqref="D10:D11">
    <cfRule type="cellIs" dxfId="172" priority="2" stopIfTrue="1" operator="lessThan">
      <formula>定員</formula>
    </cfRule>
  </conditionalFormatting>
  <conditionalFormatting sqref="E10:E11">
    <cfRule type="cellIs" dxfId="171" priority="1" stopIfTrue="1" operator="equal">
      <formula>0</formula>
    </cfRule>
  </conditionalFormatting>
  <dataValidations count="1">
    <dataValidation type="custom" allowBlank="1" showInputMessage="1" showErrorMessage="1" sqref="D10:D11" xr:uid="{00000000-0002-0000-0C00-000000000000}">
      <formula1>""</formula1>
    </dataValidation>
  </dataValidations>
  <pageMargins left="0.78740157480314965" right="0.19685039370078741" top="0.39370078740157483" bottom="0.39370078740157483" header="0.31496062992125984" footer="0.31496062992125984"/>
  <pageSetup paperSize="9" scale="68" orientation="portrait" r:id="rId1"/>
  <headerFooter alignWithMargins="0">
    <oddHeader>&amp;R&amp;F</oddHeader>
  </headerFooter>
  <legacy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5">
    <tabColor rgb="FF0070C0"/>
    <pageSetUpPr fitToPage="1"/>
  </sheetPr>
  <dimension ref="A1:H10"/>
  <sheetViews>
    <sheetView view="pageBreakPreview" zoomScale="90" zoomScaleNormal="90" zoomScaleSheetLayoutView="90" workbookViewId="0">
      <selection activeCell="H16" sqref="H16"/>
    </sheetView>
  </sheetViews>
  <sheetFormatPr defaultRowHeight="13.2"/>
  <cols>
    <col min="1" max="1" width="3.6640625" customWidth="1"/>
    <col min="2" max="2" width="10.77734375" style="1" customWidth="1"/>
    <col min="3" max="3" width="16.77734375" customWidth="1"/>
    <col min="4" max="4" width="50.77734375" customWidth="1"/>
    <col min="5" max="5" width="6.77734375" customWidth="1"/>
    <col min="6" max="7" width="3.33203125" customWidth="1"/>
    <col min="8" max="8" width="71.77734375" customWidth="1"/>
  </cols>
  <sheetData>
    <row r="1" spans="1:8" ht="24" customHeight="1">
      <c r="A1" s="2" t="s">
        <v>716</v>
      </c>
    </row>
    <row r="2" spans="1:8" ht="14.25" customHeight="1" thickBot="1"/>
    <row r="3" spans="1:8" ht="30" customHeight="1">
      <c r="B3" s="1272" t="s">
        <v>434</v>
      </c>
      <c r="C3" s="1273"/>
      <c r="D3" s="1043" t="str">
        <f>Data!$A$11</f>
        <v>育児等両立応援訓練（短時間訓練）（５箇月）</v>
      </c>
      <c r="E3" s="218"/>
    </row>
    <row r="4" spans="1:8" ht="30" customHeight="1" thickBot="1">
      <c r="B4" s="1267" t="s">
        <v>567</v>
      </c>
      <c r="C4" s="1374"/>
      <c r="D4" s="1014" t="str">
        <f>Data!$I$69</f>
        <v/>
      </c>
      <c r="E4" s="524"/>
    </row>
    <row r="5" spans="1:8" ht="30" customHeight="1" thickBot="1">
      <c r="B5" s="1270" t="s">
        <v>16</v>
      </c>
      <c r="C5" s="1384"/>
      <c r="D5" s="1044" t="str">
        <f>Data!$A$9</f>
        <v/>
      </c>
      <c r="E5" s="532"/>
      <c r="H5" s="574" t="s">
        <v>410</v>
      </c>
    </row>
    <row r="6" spans="1:8" ht="10.199999999999999" customHeight="1" thickBot="1">
      <c r="B6" s="983"/>
      <c r="C6" s="983"/>
      <c r="D6" s="89"/>
      <c r="E6" s="985"/>
      <c r="H6" s="349"/>
    </row>
    <row r="7" spans="1:8" s="36" customFormat="1" ht="35.4" customHeight="1" thickTop="1" thickBot="1">
      <c r="B7" s="1475" t="s">
        <v>657</v>
      </c>
      <c r="C7" s="1476"/>
      <c r="D7" s="576"/>
      <c r="E7" s="984" t="s">
        <v>676</v>
      </c>
      <c r="H7" s="575" t="s">
        <v>661</v>
      </c>
    </row>
    <row r="8" spans="1:8" s="36" customFormat="1" ht="30" customHeight="1" thickTop="1" thickBot="1">
      <c r="B8" s="1492" t="s">
        <v>658</v>
      </c>
      <c r="C8" s="537" t="s">
        <v>659</v>
      </c>
      <c r="D8" s="332"/>
      <c r="E8" s="312" t="s">
        <v>676</v>
      </c>
      <c r="H8" s="1494" t="s">
        <v>662</v>
      </c>
    </row>
    <row r="9" spans="1:8" s="36" customFormat="1" ht="30" customHeight="1" thickTop="1" thickBot="1">
      <c r="B9" s="1493"/>
      <c r="C9" s="572" t="s">
        <v>660</v>
      </c>
      <c r="D9" s="332"/>
      <c r="E9" s="573" t="s">
        <v>676</v>
      </c>
      <c r="H9" s="1495"/>
    </row>
    <row r="10" spans="1:8">
      <c r="B10" s="21"/>
    </row>
  </sheetData>
  <sheetProtection formatCells="0" formatColumns="0" formatRows="0"/>
  <mergeCells count="6">
    <mergeCell ref="B8:B9"/>
    <mergeCell ref="H8:H9"/>
    <mergeCell ref="B3:C3"/>
    <mergeCell ref="B4:C4"/>
    <mergeCell ref="B5:C5"/>
    <mergeCell ref="B7:C7"/>
  </mergeCells>
  <phoneticPr fontId="2"/>
  <dataValidations count="1">
    <dataValidation type="list" allowBlank="1" showInputMessage="1" showErrorMessage="1" sqref="D7:D9" xr:uid="{00000000-0002-0000-0D00-000000000000}">
      <formula1>"有,無"</formula1>
    </dataValidation>
  </dataValidations>
  <pageMargins left="0.39370078740157483" right="0.39370078740157483" top="0.59055118110236227" bottom="0.59055118110236227" header="0.39370078740157483" footer="0.31496062992125984"/>
  <pageSetup paperSize="9" fitToHeight="0" orientation="portrait" cellComments="asDisplayed" r:id="rId1"/>
  <headerFooter alignWithMargins="0">
    <oddHeader>&amp;R&amp;10&amp;F</oddHead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6"/>
  <dimension ref="B2:T110"/>
  <sheetViews>
    <sheetView view="pageBreakPreview" topLeftCell="A10" zoomScale="90" zoomScaleNormal="100" zoomScaleSheetLayoutView="90" workbookViewId="0">
      <selection activeCell="C32" sqref="C32"/>
    </sheetView>
  </sheetViews>
  <sheetFormatPr defaultColWidth="8.88671875" defaultRowHeight="13.2"/>
  <cols>
    <col min="1" max="1" width="1.21875" customWidth="1"/>
    <col min="2" max="2" width="6" customWidth="1"/>
    <col min="3" max="3" width="14.6640625" customWidth="1"/>
    <col min="4" max="5" width="4.6640625" customWidth="1"/>
    <col min="6" max="6" width="24.33203125" customWidth="1"/>
    <col min="7" max="8" width="4.6640625" customWidth="1"/>
    <col min="9" max="9" width="8.109375" customWidth="1"/>
    <col min="10" max="12" width="5.33203125" customWidth="1"/>
    <col min="13" max="14" width="6.6640625" customWidth="1"/>
    <col min="15" max="15" width="31.33203125" customWidth="1"/>
    <col min="16" max="17" width="4.6640625" customWidth="1"/>
    <col min="19" max="20" width="0" hidden="1" customWidth="1"/>
  </cols>
  <sheetData>
    <row r="2" spans="3:17" ht="30">
      <c r="C2" s="820" t="s">
        <v>368</v>
      </c>
      <c r="D2" s="821"/>
      <c r="E2" s="821"/>
      <c r="F2" s="821"/>
      <c r="G2" s="821"/>
      <c r="H2" s="821"/>
      <c r="I2" s="821"/>
      <c r="J2" s="821"/>
      <c r="K2" s="821"/>
      <c r="L2" s="821"/>
      <c r="M2" s="821"/>
      <c r="N2" s="821"/>
      <c r="O2" s="821"/>
      <c r="P2" s="821"/>
      <c r="Q2" s="822"/>
    </row>
    <row r="3" spans="3:17">
      <c r="C3" s="823" t="s">
        <v>134</v>
      </c>
      <c r="D3" s="824"/>
      <c r="E3" s="824"/>
      <c r="F3" s="824"/>
      <c r="G3" s="824"/>
      <c r="H3" s="824"/>
      <c r="I3" s="824"/>
      <c r="J3" s="824"/>
      <c r="K3" s="824"/>
      <c r="L3" s="824"/>
      <c r="M3" s="824"/>
      <c r="N3" s="824"/>
      <c r="O3" s="824"/>
      <c r="P3" s="824"/>
      <c r="Q3" s="825"/>
    </row>
    <row r="4" spans="3:17">
      <c r="C4" s="826" t="s">
        <v>44</v>
      </c>
      <c r="D4" s="824"/>
      <c r="E4" s="824"/>
      <c r="F4" s="824"/>
      <c r="G4" s="824"/>
      <c r="H4" s="824"/>
      <c r="I4" s="824"/>
      <c r="J4" s="824"/>
      <c r="K4" s="824"/>
      <c r="L4" s="824"/>
      <c r="M4" s="824"/>
      <c r="N4" s="824"/>
      <c r="O4" s="824"/>
      <c r="P4" s="824"/>
      <c r="Q4" s="825"/>
    </row>
    <row r="5" spans="3:17">
      <c r="C5" s="826" t="s">
        <v>153</v>
      </c>
      <c r="D5" s="824"/>
      <c r="E5" s="824"/>
      <c r="F5" s="824"/>
      <c r="G5" s="824"/>
      <c r="H5" s="824"/>
      <c r="I5" s="824"/>
      <c r="J5" s="824"/>
      <c r="K5" s="824"/>
      <c r="L5" s="824"/>
      <c r="M5" s="824"/>
      <c r="N5" s="824"/>
      <c r="O5" s="824"/>
      <c r="P5" s="824"/>
      <c r="Q5" s="825"/>
    </row>
    <row r="6" spans="3:17" ht="26.25" customHeight="1">
      <c r="C6" s="1496" t="s">
        <v>334</v>
      </c>
      <c r="D6" s="1497"/>
      <c r="E6" s="1497"/>
      <c r="F6" s="1497"/>
      <c r="G6" s="1497"/>
      <c r="H6" s="1497"/>
      <c r="I6" s="1497"/>
      <c r="J6" s="1497"/>
      <c r="K6" s="1497"/>
      <c r="L6" s="1497"/>
      <c r="M6" s="1497"/>
      <c r="N6" s="1497"/>
      <c r="O6" s="1497"/>
      <c r="P6" s="1497"/>
      <c r="Q6" s="1498"/>
    </row>
    <row r="7" spans="3:17">
      <c r="C7" s="826" t="s">
        <v>154</v>
      </c>
      <c r="D7" s="824"/>
      <c r="E7" s="824"/>
      <c r="F7" s="824"/>
      <c r="G7" s="824"/>
      <c r="H7" s="824"/>
      <c r="I7" s="824"/>
      <c r="J7" s="824"/>
      <c r="K7" s="824"/>
      <c r="L7" s="824"/>
      <c r="M7" s="824"/>
      <c r="N7" s="824"/>
      <c r="O7" s="824"/>
      <c r="P7" s="824"/>
      <c r="Q7" s="825"/>
    </row>
    <row r="8" spans="3:17">
      <c r="C8" s="826" t="s">
        <v>155</v>
      </c>
      <c r="D8" s="824"/>
      <c r="E8" s="824"/>
      <c r="F8" s="824"/>
      <c r="G8" s="824"/>
      <c r="H8" s="824"/>
      <c r="I8" s="824"/>
      <c r="J8" s="824"/>
      <c r="K8" s="824"/>
      <c r="L8" s="824"/>
      <c r="M8" s="824"/>
      <c r="N8" s="824"/>
      <c r="O8" s="824"/>
      <c r="P8" s="824"/>
      <c r="Q8" s="825"/>
    </row>
    <row r="9" spans="3:17">
      <c r="C9" s="826" t="s">
        <v>0</v>
      </c>
      <c r="D9" s="824"/>
      <c r="E9" s="824"/>
      <c r="F9" s="824"/>
      <c r="G9" s="824"/>
      <c r="H9" s="824"/>
      <c r="I9" s="824"/>
      <c r="J9" s="824"/>
      <c r="K9" s="824"/>
      <c r="L9" s="824"/>
      <c r="M9" s="824"/>
      <c r="N9" s="824"/>
      <c r="O9" s="824"/>
      <c r="P9" s="824"/>
      <c r="Q9" s="825"/>
    </row>
    <row r="10" spans="3:17">
      <c r="C10" s="826" t="s">
        <v>285</v>
      </c>
      <c r="D10" s="824"/>
      <c r="E10" s="824"/>
      <c r="F10" s="824"/>
      <c r="G10" s="824"/>
      <c r="H10" s="824"/>
      <c r="I10" s="824"/>
      <c r="J10" s="824"/>
      <c r="K10" s="824"/>
      <c r="L10" s="824"/>
      <c r="M10" s="824"/>
      <c r="N10" s="824"/>
      <c r="O10" s="824"/>
      <c r="P10" s="824"/>
      <c r="Q10" s="825"/>
    </row>
    <row r="11" spans="3:17">
      <c r="C11" s="826" t="s">
        <v>135</v>
      </c>
      <c r="D11" s="824"/>
      <c r="E11" s="824"/>
      <c r="F11" s="824"/>
      <c r="G11" s="824"/>
      <c r="H11" s="824"/>
      <c r="I11" s="824"/>
      <c r="J11" s="824"/>
      <c r="K11" s="824"/>
      <c r="L11" s="824"/>
      <c r="M11" s="824"/>
      <c r="N11" s="824"/>
      <c r="O11" s="824"/>
      <c r="P11" s="824"/>
      <c r="Q11" s="825"/>
    </row>
    <row r="12" spans="3:17">
      <c r="C12" s="826" t="s">
        <v>179</v>
      </c>
      <c r="D12" s="824"/>
      <c r="E12" s="824"/>
      <c r="F12" s="824"/>
      <c r="G12" s="824"/>
      <c r="H12" s="824"/>
      <c r="I12" s="824"/>
      <c r="J12" s="824"/>
      <c r="K12" s="824"/>
      <c r="L12" s="824"/>
      <c r="M12" s="824"/>
      <c r="N12" s="824"/>
      <c r="O12" s="824"/>
      <c r="P12" s="824"/>
      <c r="Q12" s="825"/>
    </row>
    <row r="13" spans="3:17">
      <c r="C13" s="826" t="s">
        <v>180</v>
      </c>
      <c r="D13" s="824"/>
      <c r="E13" s="824"/>
      <c r="F13" s="824"/>
      <c r="G13" s="824"/>
      <c r="H13" s="824"/>
      <c r="I13" s="824"/>
      <c r="J13" s="824"/>
      <c r="K13" s="824"/>
      <c r="L13" s="824"/>
      <c r="M13" s="824"/>
      <c r="N13" s="824"/>
      <c r="O13" s="824"/>
      <c r="P13" s="824"/>
      <c r="Q13" s="825"/>
    </row>
    <row r="14" spans="3:17">
      <c r="C14" s="826" t="s">
        <v>184</v>
      </c>
      <c r="D14" s="824"/>
      <c r="E14" s="824"/>
      <c r="F14" s="824"/>
      <c r="G14" s="824"/>
      <c r="H14" s="824"/>
      <c r="I14" s="824"/>
      <c r="J14" s="824"/>
      <c r="K14" s="824"/>
      <c r="L14" s="824"/>
      <c r="M14" s="824"/>
      <c r="N14" s="824"/>
      <c r="O14" s="824"/>
      <c r="P14" s="824"/>
      <c r="Q14" s="825"/>
    </row>
    <row r="15" spans="3:17">
      <c r="C15" s="827" t="s">
        <v>181</v>
      </c>
      <c r="D15" s="828"/>
      <c r="E15" s="828"/>
      <c r="F15" s="828"/>
      <c r="G15" s="828"/>
      <c r="H15" s="828"/>
      <c r="I15" s="828"/>
      <c r="J15" s="828"/>
      <c r="K15" s="828"/>
      <c r="L15" s="828"/>
      <c r="M15" s="828"/>
      <c r="N15" s="828"/>
      <c r="O15" s="828"/>
      <c r="P15" s="828"/>
      <c r="Q15" s="829"/>
    </row>
    <row r="20" spans="2:20" ht="24" customHeight="1">
      <c r="B20" s="15" t="s">
        <v>119</v>
      </c>
      <c r="D20" s="15"/>
      <c r="E20" s="15"/>
      <c r="F20" s="15"/>
      <c r="G20" s="15"/>
      <c r="H20" s="15"/>
      <c r="I20" s="15"/>
      <c r="J20" s="15"/>
      <c r="K20" s="15"/>
      <c r="L20" s="15"/>
      <c r="M20" s="15"/>
      <c r="N20" s="15"/>
      <c r="O20" s="15"/>
      <c r="P20" s="15"/>
      <c r="Q20" s="15"/>
    </row>
    <row r="21" spans="2:20" ht="18" customHeight="1">
      <c r="C21" s="15"/>
      <c r="D21" s="15"/>
      <c r="E21" s="15"/>
      <c r="F21" s="15"/>
      <c r="G21" s="15"/>
      <c r="H21" s="15"/>
      <c r="I21" s="15"/>
      <c r="J21" s="15"/>
      <c r="K21" s="15"/>
      <c r="L21" s="15"/>
      <c r="M21" s="15"/>
      <c r="N21" s="15"/>
      <c r="O21" s="15"/>
      <c r="P21" s="15"/>
      <c r="Q21" s="15"/>
    </row>
    <row r="22" spans="2:20" ht="18" customHeight="1">
      <c r="C22" s="224"/>
      <c r="D22" s="224"/>
      <c r="E22" s="754"/>
      <c r="F22" s="220"/>
      <c r="G22" s="224"/>
      <c r="H22" s="224"/>
      <c r="I22" s="224"/>
      <c r="J22" s="220"/>
      <c r="K22" s="220"/>
      <c r="L22" s="220"/>
      <c r="M22" s="1501" t="s">
        <v>131</v>
      </c>
      <c r="N22" s="1501"/>
      <c r="O22" s="1480" t="str">
        <f>Data!$A$9</f>
        <v/>
      </c>
      <c r="P22" s="1480" t="str">
        <f>Data!$A$9</f>
        <v/>
      </c>
      <c r="Q22" s="1480" t="str">
        <f>Data!$A$9</f>
        <v/>
      </c>
    </row>
    <row r="23" spans="2:20" ht="18" customHeight="1">
      <c r="G23" s="224"/>
      <c r="H23" s="224"/>
      <c r="I23" s="224"/>
      <c r="M23" s="1501" t="s">
        <v>26</v>
      </c>
      <c r="N23" s="1501"/>
      <c r="O23" s="1480" t="str">
        <f>Data!$I$69</f>
        <v/>
      </c>
      <c r="P23" s="1480" t="str">
        <f>Data!$I$69</f>
        <v/>
      </c>
      <c r="Q23" s="1480" t="str">
        <f>Data!$I$69</f>
        <v/>
      </c>
      <c r="S23" s="830" t="s">
        <v>7</v>
      </c>
      <c r="T23" s="830" t="s">
        <v>8</v>
      </c>
    </row>
    <row r="24" spans="2:20" ht="18" customHeight="1" thickBot="1">
      <c r="C24" s="22" t="s">
        <v>125</v>
      </c>
      <c r="R24" s="1"/>
      <c r="S24" s="831" t="s">
        <v>2</v>
      </c>
      <c r="T24" s="831" t="s">
        <v>3</v>
      </c>
    </row>
    <row r="25" spans="2:20" s="1" customFormat="1" ht="30" customHeight="1">
      <c r="B25" s="1499" t="s">
        <v>197</v>
      </c>
      <c r="C25" s="1512" t="s">
        <v>39</v>
      </c>
      <c r="D25" s="1502" t="s">
        <v>40</v>
      </c>
      <c r="E25" s="1503"/>
      <c r="F25" s="1514" t="s">
        <v>41</v>
      </c>
      <c r="G25" s="1502" t="s">
        <v>43</v>
      </c>
      <c r="H25" s="1503"/>
      <c r="I25" s="1509" t="s">
        <v>151</v>
      </c>
      <c r="J25" s="1510"/>
      <c r="K25" s="1510"/>
      <c r="L25" s="1511"/>
      <c r="M25" s="1507" t="s">
        <v>144</v>
      </c>
      <c r="N25" s="1508"/>
      <c r="O25" s="1504" t="s">
        <v>42</v>
      </c>
      <c r="P25" s="1502" t="s">
        <v>22</v>
      </c>
      <c r="Q25" s="1506"/>
      <c r="S25" s="831" t="s">
        <v>143</v>
      </c>
      <c r="T25" s="831" t="s">
        <v>4</v>
      </c>
    </row>
    <row r="26" spans="2:20" s="1" customFormat="1" ht="38.25" customHeight="1" thickBot="1">
      <c r="B26" s="1500"/>
      <c r="C26" s="1513"/>
      <c r="D26" s="832" t="s">
        <v>89</v>
      </c>
      <c r="E26" s="833" t="s">
        <v>90</v>
      </c>
      <c r="F26" s="1515"/>
      <c r="G26" s="834" t="s">
        <v>91</v>
      </c>
      <c r="H26" s="835" t="s">
        <v>92</v>
      </c>
      <c r="I26" s="836" t="s">
        <v>152</v>
      </c>
      <c r="J26" s="837" t="s">
        <v>136</v>
      </c>
      <c r="K26" s="838" t="s">
        <v>367</v>
      </c>
      <c r="L26" s="839" t="s">
        <v>31</v>
      </c>
      <c r="M26" s="840" t="s">
        <v>145</v>
      </c>
      <c r="N26" s="839" t="s">
        <v>146</v>
      </c>
      <c r="O26" s="1505"/>
      <c r="P26" s="840" t="s">
        <v>10</v>
      </c>
      <c r="Q26" s="841" t="s">
        <v>31</v>
      </c>
      <c r="S26" s="831" t="s">
        <v>147</v>
      </c>
      <c r="T26" s="831" t="s">
        <v>141</v>
      </c>
    </row>
    <row r="27" spans="2:20" s="1" customFormat="1" ht="24" customHeight="1" thickTop="1">
      <c r="B27" s="842"/>
      <c r="C27" s="843" t="s">
        <v>138</v>
      </c>
      <c r="D27" s="844" t="s">
        <v>94</v>
      </c>
      <c r="E27" s="843"/>
      <c r="F27" s="845" t="s">
        <v>95</v>
      </c>
      <c r="G27" s="844" t="s">
        <v>94</v>
      </c>
      <c r="H27" s="843"/>
      <c r="I27" s="846" t="s">
        <v>143</v>
      </c>
      <c r="J27" s="847" t="s">
        <v>94</v>
      </c>
      <c r="K27" s="848"/>
      <c r="L27" s="843"/>
      <c r="M27" s="849" t="s">
        <v>96</v>
      </c>
      <c r="N27" s="850" t="s">
        <v>206</v>
      </c>
      <c r="O27" s="845" t="s">
        <v>98</v>
      </c>
      <c r="P27" s="844" t="s">
        <v>94</v>
      </c>
      <c r="Q27" s="851"/>
      <c r="R27" s="224"/>
      <c r="S27" s="831" t="s">
        <v>1</v>
      </c>
      <c r="T27" s="831" t="s">
        <v>148</v>
      </c>
    </row>
    <row r="28" spans="2:20" s="1" customFormat="1" ht="24" customHeight="1">
      <c r="B28" s="852"/>
      <c r="C28" s="791" t="s">
        <v>139</v>
      </c>
      <c r="D28" s="788"/>
      <c r="E28" s="778" t="s">
        <v>137</v>
      </c>
      <c r="F28" s="779" t="s">
        <v>140</v>
      </c>
      <c r="G28" s="788" t="s">
        <v>137</v>
      </c>
      <c r="H28" s="778"/>
      <c r="I28" s="779" t="s">
        <v>1</v>
      </c>
      <c r="J28" s="784"/>
      <c r="K28" s="781" t="s">
        <v>149</v>
      </c>
      <c r="L28" s="778"/>
      <c r="M28" s="782" t="s">
        <v>208</v>
      </c>
      <c r="N28" s="783" t="s">
        <v>207</v>
      </c>
      <c r="O28" s="779" t="s">
        <v>9</v>
      </c>
      <c r="P28" s="788"/>
      <c r="Q28" s="853" t="s">
        <v>137</v>
      </c>
      <c r="R28" s="224"/>
      <c r="S28" s="854" t="s">
        <v>284</v>
      </c>
      <c r="T28" s="831" t="s">
        <v>5</v>
      </c>
    </row>
    <row r="29" spans="2:20" s="224" customFormat="1" ht="24" customHeight="1" thickBot="1">
      <c r="B29" s="855"/>
      <c r="C29" s="856" t="s">
        <v>162</v>
      </c>
      <c r="D29" s="857" t="s">
        <v>112</v>
      </c>
      <c r="E29" s="856"/>
      <c r="F29" s="858" t="s">
        <v>205</v>
      </c>
      <c r="G29" s="859"/>
      <c r="H29" s="856" t="s">
        <v>233</v>
      </c>
      <c r="I29" s="858" t="s">
        <v>284</v>
      </c>
      <c r="J29" s="860"/>
      <c r="K29" s="861"/>
      <c r="L29" s="856" t="s">
        <v>94</v>
      </c>
      <c r="M29" s="859" t="s">
        <v>209</v>
      </c>
      <c r="N29" s="862" t="s">
        <v>210</v>
      </c>
      <c r="O29" s="863" t="s">
        <v>178</v>
      </c>
      <c r="P29" s="857" t="s">
        <v>137</v>
      </c>
      <c r="Q29" s="864"/>
      <c r="S29" s="854" t="s">
        <v>142</v>
      </c>
      <c r="T29" s="831" t="s">
        <v>6</v>
      </c>
    </row>
    <row r="30" spans="2:20" s="224" customFormat="1" ht="24" customHeight="1" thickBot="1">
      <c r="B30" s="1058" t="s">
        <v>366</v>
      </c>
      <c r="C30" s="1045">
        <f>COUNTA(C32:C101)</f>
        <v>0</v>
      </c>
      <c r="D30" s="1047">
        <f>COUNTIF(D32:D101,"○")</f>
        <v>0</v>
      </c>
      <c r="E30" s="1048">
        <f>COUNTIF(E32:E101,"○")</f>
        <v>0</v>
      </c>
      <c r="F30" s="1049"/>
      <c r="G30" s="1050">
        <f>COUNTIF(G32:G101,"○")</f>
        <v>0</v>
      </c>
      <c r="H30" s="1048">
        <f>COUNTIF(H32:H101,"○")</f>
        <v>0</v>
      </c>
      <c r="I30" s="1049"/>
      <c r="J30" s="1051">
        <f>COUNTIF(J32:J101,"○")</f>
        <v>0</v>
      </c>
      <c r="K30" s="1052">
        <f>COUNTIF(K32:K101,"2-*")</f>
        <v>0</v>
      </c>
      <c r="L30" s="1048">
        <f>COUNTIF(L32:L101,"○")</f>
        <v>0</v>
      </c>
      <c r="M30" s="1053"/>
      <c r="N30" s="1054"/>
      <c r="O30" s="1055"/>
      <c r="P30" s="1056"/>
      <c r="Q30" s="1057"/>
      <c r="S30" s="854" t="s">
        <v>142</v>
      </c>
      <c r="T30" s="831" t="s">
        <v>6</v>
      </c>
    </row>
    <row r="31" spans="2:20" s="224" customFormat="1" ht="4.95" customHeight="1" thickBot="1">
      <c r="B31" s="865"/>
      <c r="C31" s="866"/>
      <c r="D31" s="867"/>
      <c r="E31" s="868"/>
      <c r="F31" s="869"/>
      <c r="G31" s="870"/>
      <c r="H31" s="868"/>
      <c r="I31" s="869"/>
      <c r="J31" s="871"/>
      <c r="K31" s="872"/>
      <c r="L31" s="868"/>
      <c r="M31" s="870"/>
      <c r="N31" s="866"/>
      <c r="O31" s="873"/>
      <c r="P31" s="867"/>
      <c r="Q31" s="874"/>
      <c r="S31" s="854" t="s">
        <v>142</v>
      </c>
      <c r="T31" s="831" t="s">
        <v>6</v>
      </c>
    </row>
    <row r="32" spans="2:20" s="30" customFormat="1" ht="30" customHeight="1" thickTop="1">
      <c r="B32" s="250" t="str">
        <f>IF(C32&lt;&gt;"",COUNTA($C$32:C32),"")</f>
        <v/>
      </c>
      <c r="C32" s="253"/>
      <c r="D32" s="232"/>
      <c r="E32" s="233"/>
      <c r="F32" s="234"/>
      <c r="G32" s="232"/>
      <c r="H32" s="233"/>
      <c r="I32" s="235"/>
      <c r="J32" s="232"/>
      <c r="K32" s="236"/>
      <c r="L32" s="233"/>
      <c r="M32" s="237"/>
      <c r="N32" s="238"/>
      <c r="O32" s="234"/>
      <c r="P32" s="232"/>
      <c r="Q32" s="239"/>
      <c r="S32" s="877" t="s">
        <v>31</v>
      </c>
    </row>
    <row r="33" spans="2:18" s="30" customFormat="1" ht="30" customHeight="1">
      <c r="B33" s="250" t="str">
        <f>IF(C33&lt;&gt;"",COUNTA($C$32:C33),"")</f>
        <v/>
      </c>
      <c r="C33" s="254"/>
      <c r="D33" s="31"/>
      <c r="E33" s="32"/>
      <c r="F33" s="183"/>
      <c r="G33" s="31"/>
      <c r="H33" s="32"/>
      <c r="I33" s="33"/>
      <c r="J33" s="31"/>
      <c r="K33" s="35"/>
      <c r="L33" s="32"/>
      <c r="M33" s="209"/>
      <c r="N33" s="210"/>
      <c r="O33" s="99"/>
      <c r="P33" s="31"/>
      <c r="Q33" s="240"/>
    </row>
    <row r="34" spans="2:18" s="30" customFormat="1" ht="30" customHeight="1">
      <c r="B34" s="250" t="str">
        <f>IF(C34&lt;&gt;"",COUNTA($C$32:C34),"")</f>
        <v/>
      </c>
      <c r="C34" s="254"/>
      <c r="D34" s="31"/>
      <c r="E34" s="32"/>
      <c r="F34" s="183"/>
      <c r="G34" s="31"/>
      <c r="H34" s="32"/>
      <c r="I34" s="33"/>
      <c r="J34" s="31"/>
      <c r="K34" s="35"/>
      <c r="L34" s="32"/>
      <c r="M34" s="209"/>
      <c r="N34" s="210"/>
      <c r="O34" s="28"/>
      <c r="P34" s="31"/>
      <c r="Q34" s="240"/>
    </row>
    <row r="35" spans="2:18" s="30" customFormat="1" ht="30" customHeight="1">
      <c r="B35" s="250" t="str">
        <f>IF(C35&lt;&gt;"",COUNTA($C$32:C35),"")</f>
        <v/>
      </c>
      <c r="C35" s="254"/>
      <c r="D35" s="31"/>
      <c r="E35" s="32"/>
      <c r="F35" s="184"/>
      <c r="G35" s="31"/>
      <c r="H35" s="32"/>
      <c r="I35" s="33"/>
      <c r="J35" s="31"/>
      <c r="K35" s="35"/>
      <c r="L35" s="32"/>
      <c r="M35" s="209"/>
      <c r="N35" s="210"/>
      <c r="O35" s="28"/>
      <c r="P35" s="31"/>
      <c r="Q35" s="240"/>
    </row>
    <row r="36" spans="2:18" s="30" customFormat="1" ht="30" customHeight="1">
      <c r="B36" s="250" t="str">
        <f>IF(C36&lt;&gt;"",COUNTA($C$32:C36),"")</f>
        <v/>
      </c>
      <c r="C36" s="254"/>
      <c r="D36" s="31"/>
      <c r="E36" s="32"/>
      <c r="F36" s="184"/>
      <c r="G36" s="31"/>
      <c r="H36" s="32"/>
      <c r="I36" s="33"/>
      <c r="J36" s="31"/>
      <c r="K36" s="35"/>
      <c r="L36" s="32"/>
      <c r="M36" s="209"/>
      <c r="N36" s="210"/>
      <c r="O36" s="28"/>
      <c r="P36" s="31"/>
      <c r="Q36" s="240"/>
    </row>
    <row r="37" spans="2:18" s="30" customFormat="1" ht="30" customHeight="1">
      <c r="B37" s="250" t="str">
        <f>IF(C37&lt;&gt;"",COUNTA($C$32:C37),"")</f>
        <v/>
      </c>
      <c r="C37" s="254"/>
      <c r="D37" s="31"/>
      <c r="E37" s="32"/>
      <c r="F37" s="184"/>
      <c r="G37" s="31"/>
      <c r="H37" s="32"/>
      <c r="I37" s="33"/>
      <c r="J37" s="31"/>
      <c r="K37" s="35"/>
      <c r="L37" s="32"/>
      <c r="M37" s="209"/>
      <c r="N37" s="210"/>
      <c r="O37" s="28"/>
      <c r="P37" s="31"/>
      <c r="Q37" s="240"/>
    </row>
    <row r="38" spans="2:18" s="30" customFormat="1" ht="30" customHeight="1">
      <c r="B38" s="251" t="str">
        <f>IF(C38&lt;&gt;"",COUNTA($C$32:C38),"")</f>
        <v/>
      </c>
      <c r="C38" s="254"/>
      <c r="D38" s="31"/>
      <c r="E38" s="32"/>
      <c r="F38" s="184"/>
      <c r="G38" s="31"/>
      <c r="H38" s="32"/>
      <c r="I38" s="33"/>
      <c r="J38" s="31"/>
      <c r="K38" s="35"/>
      <c r="L38" s="32"/>
      <c r="M38" s="209"/>
      <c r="N38" s="210"/>
      <c r="O38" s="28"/>
      <c r="P38" s="31"/>
      <c r="Q38" s="240"/>
    </row>
    <row r="39" spans="2:18" s="30" customFormat="1" ht="30" customHeight="1">
      <c r="B39" s="251" t="str">
        <f>IF(C39&lt;&gt;"",COUNTA($C$32:C39),"")</f>
        <v/>
      </c>
      <c r="C39" s="254"/>
      <c r="D39" s="31"/>
      <c r="E39" s="32"/>
      <c r="F39" s="184"/>
      <c r="G39" s="31"/>
      <c r="H39" s="32"/>
      <c r="I39" s="33"/>
      <c r="J39" s="31"/>
      <c r="K39" s="35"/>
      <c r="L39" s="32"/>
      <c r="M39" s="209"/>
      <c r="N39" s="210"/>
      <c r="O39" s="28"/>
      <c r="P39" s="31"/>
      <c r="Q39" s="240"/>
    </row>
    <row r="40" spans="2:18" s="30" customFormat="1" ht="30" customHeight="1">
      <c r="B40" s="251" t="str">
        <f>IF(C40&lt;&gt;"",COUNTA($C$32:C40),"")</f>
        <v/>
      </c>
      <c r="C40" s="254"/>
      <c r="D40" s="31"/>
      <c r="E40" s="32"/>
      <c r="F40" s="184"/>
      <c r="G40" s="31"/>
      <c r="H40" s="32"/>
      <c r="I40" s="33"/>
      <c r="J40" s="31"/>
      <c r="K40" s="35"/>
      <c r="L40" s="32"/>
      <c r="M40" s="209"/>
      <c r="N40" s="210"/>
      <c r="O40" s="28"/>
      <c r="P40" s="31"/>
      <c r="Q40" s="240"/>
    </row>
    <row r="41" spans="2:18" s="30" customFormat="1" ht="30" customHeight="1">
      <c r="B41" s="251" t="str">
        <f>IF(C41&lt;&gt;"",COUNTA($C$32:C41),"")</f>
        <v/>
      </c>
      <c r="C41" s="254"/>
      <c r="D41" s="31"/>
      <c r="E41" s="32"/>
      <c r="F41" s="184"/>
      <c r="G41" s="31"/>
      <c r="H41" s="32"/>
      <c r="I41" s="33"/>
      <c r="J41" s="31"/>
      <c r="K41" s="35"/>
      <c r="L41" s="32"/>
      <c r="M41" s="209"/>
      <c r="N41" s="210"/>
      <c r="O41" s="28"/>
      <c r="P41" s="31"/>
      <c r="Q41" s="240"/>
    </row>
    <row r="42" spans="2:18" s="30" customFormat="1" ht="30" customHeight="1">
      <c r="B42" s="251" t="str">
        <f>IF(C42&lt;&gt;"",COUNTA($C$32:C42),"")</f>
        <v/>
      </c>
      <c r="C42" s="254"/>
      <c r="D42" s="31"/>
      <c r="E42" s="32"/>
      <c r="F42" s="184"/>
      <c r="G42" s="31"/>
      <c r="H42" s="32"/>
      <c r="I42" s="33"/>
      <c r="J42" s="31"/>
      <c r="K42" s="35"/>
      <c r="L42" s="32"/>
      <c r="M42" s="209"/>
      <c r="N42" s="210"/>
      <c r="O42" s="28"/>
      <c r="P42" s="31"/>
      <c r="Q42" s="240"/>
    </row>
    <row r="43" spans="2:18" s="30" customFormat="1" ht="30" customHeight="1">
      <c r="B43" s="251" t="str">
        <f>IF(C43&lt;&gt;"",COUNTA($C$32:C43),"")</f>
        <v/>
      </c>
      <c r="C43" s="254"/>
      <c r="D43" s="31"/>
      <c r="E43" s="32"/>
      <c r="F43" s="184"/>
      <c r="G43" s="31"/>
      <c r="H43" s="32"/>
      <c r="I43" s="33"/>
      <c r="J43" s="31"/>
      <c r="K43" s="35"/>
      <c r="L43" s="32"/>
      <c r="M43" s="209"/>
      <c r="N43" s="210"/>
      <c r="O43" s="28"/>
      <c r="P43" s="31"/>
      <c r="Q43" s="240"/>
      <c r="R43" s="36"/>
    </row>
    <row r="44" spans="2:18" s="30" customFormat="1" ht="30" customHeight="1">
      <c r="B44" s="251" t="str">
        <f>IF(C44&lt;&gt;"",COUNTA($C$32:C44),"")</f>
        <v/>
      </c>
      <c r="C44" s="254"/>
      <c r="D44" s="31"/>
      <c r="E44" s="32"/>
      <c r="F44" s="184"/>
      <c r="G44" s="31"/>
      <c r="H44" s="32"/>
      <c r="I44" s="33"/>
      <c r="J44" s="31"/>
      <c r="K44" s="35"/>
      <c r="L44" s="32"/>
      <c r="M44" s="209"/>
      <c r="N44" s="210"/>
      <c r="O44" s="28"/>
      <c r="P44" s="31"/>
      <c r="Q44" s="240"/>
      <c r="R44" s="36"/>
    </row>
    <row r="45" spans="2:18" s="30" customFormat="1" ht="30" customHeight="1">
      <c r="B45" s="251" t="str">
        <f>IF(C45&lt;&gt;"",COUNTA($C$32:C45),"")</f>
        <v/>
      </c>
      <c r="C45" s="254"/>
      <c r="D45" s="31"/>
      <c r="E45" s="32"/>
      <c r="F45" s="184"/>
      <c r="G45" s="31"/>
      <c r="H45" s="32"/>
      <c r="I45" s="33"/>
      <c r="J45" s="31"/>
      <c r="K45" s="35"/>
      <c r="L45" s="32"/>
      <c r="M45" s="209"/>
      <c r="N45" s="210"/>
      <c r="O45" s="28"/>
      <c r="P45" s="31"/>
      <c r="Q45" s="240"/>
      <c r="R45" s="36"/>
    </row>
    <row r="46" spans="2:18" s="36" customFormat="1" ht="30" customHeight="1">
      <c r="B46" s="251" t="str">
        <f>IF(C46&lt;&gt;"",COUNTA($C$32:C46),"")</f>
        <v/>
      </c>
      <c r="C46" s="254"/>
      <c r="D46" s="31"/>
      <c r="E46" s="32"/>
      <c r="F46" s="184"/>
      <c r="G46" s="31"/>
      <c r="H46" s="32"/>
      <c r="I46" s="33"/>
      <c r="J46" s="31"/>
      <c r="K46" s="35"/>
      <c r="L46" s="32"/>
      <c r="M46" s="209"/>
      <c r="N46" s="210"/>
      <c r="O46" s="28"/>
      <c r="P46" s="31"/>
      <c r="Q46" s="240"/>
    </row>
    <row r="47" spans="2:18" s="36" customFormat="1" ht="30" customHeight="1">
      <c r="B47" s="251" t="str">
        <f>IF(C47&lt;&gt;"",COUNTA($C$32:C47),"")</f>
        <v/>
      </c>
      <c r="C47" s="254"/>
      <c r="D47" s="31"/>
      <c r="E47" s="32"/>
      <c r="F47" s="184"/>
      <c r="G47" s="31"/>
      <c r="H47" s="32"/>
      <c r="I47" s="33"/>
      <c r="J47" s="31"/>
      <c r="K47" s="35"/>
      <c r="L47" s="32"/>
      <c r="M47" s="209"/>
      <c r="N47" s="210"/>
      <c r="O47" s="28"/>
      <c r="P47" s="31"/>
      <c r="Q47" s="240"/>
    </row>
    <row r="48" spans="2:18" s="36" customFormat="1" ht="30" customHeight="1">
      <c r="B48" s="251" t="str">
        <f>IF(C48&lt;&gt;"",COUNTA($C$32:C48),"")</f>
        <v/>
      </c>
      <c r="C48" s="254"/>
      <c r="D48" s="31"/>
      <c r="E48" s="32"/>
      <c r="F48" s="184"/>
      <c r="G48" s="31"/>
      <c r="H48" s="32"/>
      <c r="I48" s="33"/>
      <c r="J48" s="31"/>
      <c r="K48" s="35"/>
      <c r="L48" s="32"/>
      <c r="M48" s="209"/>
      <c r="N48" s="210"/>
      <c r="O48" s="28"/>
      <c r="P48" s="31"/>
      <c r="Q48" s="240"/>
    </row>
    <row r="49" spans="2:17" s="36" customFormat="1" ht="30" customHeight="1">
      <c r="B49" s="251" t="str">
        <f>IF(C49&lt;&gt;"",COUNTA($C$32:C49),"")</f>
        <v/>
      </c>
      <c r="C49" s="254"/>
      <c r="D49" s="31"/>
      <c r="E49" s="32"/>
      <c r="F49" s="184"/>
      <c r="G49" s="31"/>
      <c r="H49" s="32"/>
      <c r="I49" s="33"/>
      <c r="J49" s="31"/>
      <c r="K49" s="35"/>
      <c r="L49" s="32"/>
      <c r="M49" s="209"/>
      <c r="N49" s="210"/>
      <c r="O49" s="28"/>
      <c r="P49" s="31"/>
      <c r="Q49" s="240"/>
    </row>
    <row r="50" spans="2:17" s="36" customFormat="1" ht="30" customHeight="1">
      <c r="B50" s="251" t="str">
        <f>IF(C50&lt;&gt;"",COUNTA($C$32:C50),"")</f>
        <v/>
      </c>
      <c r="C50" s="254"/>
      <c r="D50" s="31"/>
      <c r="E50" s="32"/>
      <c r="F50" s="184"/>
      <c r="G50" s="31"/>
      <c r="H50" s="32"/>
      <c r="I50" s="33"/>
      <c r="J50" s="31"/>
      <c r="K50" s="35"/>
      <c r="L50" s="32"/>
      <c r="M50" s="209"/>
      <c r="N50" s="210"/>
      <c r="O50" s="28"/>
      <c r="P50" s="31"/>
      <c r="Q50" s="240"/>
    </row>
    <row r="51" spans="2:17" s="36" customFormat="1" ht="30" customHeight="1">
      <c r="B51" s="251" t="str">
        <f>IF(C51&lt;&gt;"",COUNTA($C$32:C51),"")</f>
        <v/>
      </c>
      <c r="C51" s="254"/>
      <c r="D51" s="31"/>
      <c r="E51" s="32"/>
      <c r="F51" s="184"/>
      <c r="G51" s="31"/>
      <c r="H51" s="32"/>
      <c r="I51" s="33"/>
      <c r="J51" s="31"/>
      <c r="K51" s="35"/>
      <c r="L51" s="32"/>
      <c r="M51" s="209"/>
      <c r="N51" s="210"/>
      <c r="O51" s="28"/>
      <c r="P51" s="31"/>
      <c r="Q51" s="240"/>
    </row>
    <row r="52" spans="2:17" s="36" customFormat="1" ht="30" customHeight="1">
      <c r="B52" s="251" t="str">
        <f>IF(C52&lt;&gt;"",COUNTA($C$32:C52),"")</f>
        <v/>
      </c>
      <c r="C52" s="254"/>
      <c r="D52" s="31"/>
      <c r="E52" s="32"/>
      <c r="F52" s="184"/>
      <c r="G52" s="31"/>
      <c r="H52" s="32"/>
      <c r="I52" s="33"/>
      <c r="J52" s="31"/>
      <c r="K52" s="35"/>
      <c r="L52" s="32"/>
      <c r="M52" s="209"/>
      <c r="N52" s="210"/>
      <c r="O52" s="28"/>
      <c r="P52" s="31"/>
      <c r="Q52" s="240"/>
    </row>
    <row r="53" spans="2:17" s="36" customFormat="1" ht="30" customHeight="1">
      <c r="B53" s="251" t="str">
        <f>IF(C53&lt;&gt;"",COUNTA($C$32:C53),"")</f>
        <v/>
      </c>
      <c r="C53" s="254"/>
      <c r="D53" s="31"/>
      <c r="E53" s="32"/>
      <c r="F53" s="184"/>
      <c r="G53" s="31"/>
      <c r="H53" s="32"/>
      <c r="I53" s="33"/>
      <c r="J53" s="31"/>
      <c r="K53" s="35"/>
      <c r="L53" s="32"/>
      <c r="M53" s="209"/>
      <c r="N53" s="210"/>
      <c r="O53" s="28"/>
      <c r="P53" s="31"/>
      <c r="Q53" s="240"/>
    </row>
    <row r="54" spans="2:17" s="36" customFormat="1" ht="30" customHeight="1">
      <c r="B54" s="251" t="str">
        <f>IF(C54&lt;&gt;"",COUNTA($C$32:C54),"")</f>
        <v/>
      </c>
      <c r="C54" s="254"/>
      <c r="D54" s="31"/>
      <c r="E54" s="32"/>
      <c r="F54" s="184"/>
      <c r="G54" s="31"/>
      <c r="H54" s="32"/>
      <c r="I54" s="33"/>
      <c r="J54" s="31"/>
      <c r="K54" s="35"/>
      <c r="L54" s="32"/>
      <c r="M54" s="209"/>
      <c r="N54" s="210"/>
      <c r="O54" s="28"/>
      <c r="P54" s="31"/>
      <c r="Q54" s="240"/>
    </row>
    <row r="55" spans="2:17" s="36" customFormat="1" ht="30" customHeight="1">
      <c r="B55" s="251" t="str">
        <f>IF(C55&lt;&gt;"",COUNTA($C$32:C55),"")</f>
        <v/>
      </c>
      <c r="C55" s="254"/>
      <c r="D55" s="31"/>
      <c r="E55" s="32"/>
      <c r="F55" s="184"/>
      <c r="G55" s="31"/>
      <c r="H55" s="32"/>
      <c r="I55" s="33"/>
      <c r="J55" s="31"/>
      <c r="K55" s="35"/>
      <c r="L55" s="32"/>
      <c r="M55" s="209"/>
      <c r="N55" s="210"/>
      <c r="O55" s="28"/>
      <c r="P55" s="31"/>
      <c r="Q55" s="240"/>
    </row>
    <row r="56" spans="2:17" s="36" customFormat="1" ht="30" customHeight="1">
      <c r="B56" s="251" t="str">
        <f>IF(C56&lt;&gt;"",COUNTA($C$32:C56),"")</f>
        <v/>
      </c>
      <c r="C56" s="254"/>
      <c r="D56" s="31"/>
      <c r="E56" s="32"/>
      <c r="F56" s="184"/>
      <c r="G56" s="31"/>
      <c r="H56" s="32"/>
      <c r="I56" s="33"/>
      <c r="J56" s="31"/>
      <c r="K56" s="35"/>
      <c r="L56" s="32"/>
      <c r="M56" s="209"/>
      <c r="N56" s="210"/>
      <c r="O56" s="28"/>
      <c r="P56" s="31"/>
      <c r="Q56" s="240"/>
    </row>
    <row r="57" spans="2:17" s="36" customFormat="1" ht="30" customHeight="1">
      <c r="B57" s="251" t="str">
        <f>IF(C57&lt;&gt;"",COUNTA($C$32:C57),"")</f>
        <v/>
      </c>
      <c r="C57" s="254"/>
      <c r="D57" s="31"/>
      <c r="E57" s="32"/>
      <c r="F57" s="184"/>
      <c r="G57" s="31"/>
      <c r="H57" s="32"/>
      <c r="I57" s="33"/>
      <c r="J57" s="31"/>
      <c r="K57" s="35"/>
      <c r="L57" s="32"/>
      <c r="M57" s="209"/>
      <c r="N57" s="210"/>
      <c r="O57" s="28"/>
      <c r="P57" s="31"/>
      <c r="Q57" s="240"/>
    </row>
    <row r="58" spans="2:17" s="36" customFormat="1" ht="30" customHeight="1">
      <c r="B58" s="251" t="str">
        <f>IF(C58&lt;&gt;"",COUNTA($C$32:C58),"")</f>
        <v/>
      </c>
      <c r="C58" s="254"/>
      <c r="D58" s="31"/>
      <c r="E58" s="32"/>
      <c r="F58" s="184"/>
      <c r="G58" s="31"/>
      <c r="H58" s="32"/>
      <c r="I58" s="33"/>
      <c r="J58" s="31"/>
      <c r="K58" s="35"/>
      <c r="L58" s="32"/>
      <c r="M58" s="209"/>
      <c r="N58" s="210"/>
      <c r="O58" s="28"/>
      <c r="P58" s="31"/>
      <c r="Q58" s="240"/>
    </row>
    <row r="59" spans="2:17" s="36" customFormat="1" ht="30" customHeight="1">
      <c r="B59" s="251" t="str">
        <f>IF(C59&lt;&gt;"",COUNTA($C$32:C59),"")</f>
        <v/>
      </c>
      <c r="C59" s="254"/>
      <c r="D59" s="31"/>
      <c r="E59" s="32"/>
      <c r="F59" s="184"/>
      <c r="G59" s="31"/>
      <c r="H59" s="32"/>
      <c r="I59" s="33"/>
      <c r="J59" s="31"/>
      <c r="K59" s="35"/>
      <c r="L59" s="32"/>
      <c r="M59" s="209"/>
      <c r="N59" s="210"/>
      <c r="O59" s="28"/>
      <c r="P59" s="31"/>
      <c r="Q59" s="240"/>
    </row>
    <row r="60" spans="2:17" s="36" customFormat="1" ht="30" customHeight="1">
      <c r="B60" s="251" t="str">
        <f>IF(C60&lt;&gt;"",COUNTA($C$32:C60),"")</f>
        <v/>
      </c>
      <c r="C60" s="254"/>
      <c r="D60" s="31"/>
      <c r="E60" s="32"/>
      <c r="F60" s="184"/>
      <c r="G60" s="31"/>
      <c r="H60" s="32"/>
      <c r="I60" s="33"/>
      <c r="J60" s="31"/>
      <c r="K60" s="35"/>
      <c r="L60" s="32"/>
      <c r="M60" s="209"/>
      <c r="N60" s="210"/>
      <c r="O60" s="28"/>
      <c r="P60" s="31"/>
      <c r="Q60" s="240"/>
    </row>
    <row r="61" spans="2:17" s="36" customFormat="1" ht="30" customHeight="1">
      <c r="B61" s="251" t="str">
        <f>IF(C61&lt;&gt;"",COUNTA($C$32:C61),"")</f>
        <v/>
      </c>
      <c r="C61" s="254"/>
      <c r="D61" s="31"/>
      <c r="E61" s="32"/>
      <c r="F61" s="184"/>
      <c r="G61" s="31"/>
      <c r="H61" s="32"/>
      <c r="I61" s="33"/>
      <c r="J61" s="31"/>
      <c r="K61" s="35"/>
      <c r="L61" s="32"/>
      <c r="M61" s="209"/>
      <c r="N61" s="210"/>
      <c r="O61" s="28"/>
      <c r="P61" s="31"/>
      <c r="Q61" s="240"/>
    </row>
    <row r="62" spans="2:17" s="36" customFormat="1" ht="30" customHeight="1">
      <c r="B62" s="251" t="str">
        <f>IF(C62&lt;&gt;"",COUNTA($C$32:C62),"")</f>
        <v/>
      </c>
      <c r="C62" s="254"/>
      <c r="D62" s="31"/>
      <c r="E62" s="32"/>
      <c r="F62" s="184"/>
      <c r="G62" s="31"/>
      <c r="H62" s="32"/>
      <c r="I62" s="33"/>
      <c r="J62" s="31"/>
      <c r="K62" s="35"/>
      <c r="L62" s="32"/>
      <c r="M62" s="209"/>
      <c r="N62" s="210"/>
      <c r="O62" s="28"/>
      <c r="P62" s="31"/>
      <c r="Q62" s="240"/>
    </row>
    <row r="63" spans="2:17" s="36" customFormat="1" ht="30" customHeight="1">
      <c r="B63" s="251" t="str">
        <f>IF(C63&lt;&gt;"",COUNTA($C$32:C63),"")</f>
        <v/>
      </c>
      <c r="C63" s="254"/>
      <c r="D63" s="31"/>
      <c r="E63" s="32"/>
      <c r="F63" s="184"/>
      <c r="G63" s="31"/>
      <c r="H63" s="32"/>
      <c r="I63" s="33"/>
      <c r="J63" s="31"/>
      <c r="K63" s="35"/>
      <c r="L63" s="32"/>
      <c r="M63" s="209"/>
      <c r="N63" s="210"/>
      <c r="O63" s="28"/>
      <c r="P63" s="31"/>
      <c r="Q63" s="240"/>
    </row>
    <row r="64" spans="2:17" s="36" customFormat="1" ht="30" customHeight="1">
      <c r="B64" s="251" t="str">
        <f>IF(C64&lt;&gt;"",COUNTA($C$32:C64),"")</f>
        <v/>
      </c>
      <c r="C64" s="254"/>
      <c r="D64" s="31"/>
      <c r="E64" s="32"/>
      <c r="F64" s="184"/>
      <c r="G64" s="31"/>
      <c r="H64" s="32"/>
      <c r="I64" s="33"/>
      <c r="J64" s="31"/>
      <c r="K64" s="35"/>
      <c r="L64" s="32"/>
      <c r="M64" s="209"/>
      <c r="N64" s="210"/>
      <c r="O64" s="28"/>
      <c r="P64" s="31"/>
      <c r="Q64" s="240"/>
    </row>
    <row r="65" spans="2:17" s="36" customFormat="1" ht="30" customHeight="1">
      <c r="B65" s="251" t="str">
        <f>IF(C65&lt;&gt;"",COUNTA($C$32:C65),"")</f>
        <v/>
      </c>
      <c r="C65" s="254"/>
      <c r="D65" s="31"/>
      <c r="E65" s="32"/>
      <c r="F65" s="184"/>
      <c r="G65" s="31"/>
      <c r="H65" s="32"/>
      <c r="I65" s="33"/>
      <c r="J65" s="31"/>
      <c r="K65" s="35"/>
      <c r="L65" s="32"/>
      <c r="M65" s="209"/>
      <c r="N65" s="210"/>
      <c r="O65" s="28"/>
      <c r="P65" s="31"/>
      <c r="Q65" s="240"/>
    </row>
    <row r="66" spans="2:17" s="36" customFormat="1" ht="30" customHeight="1">
      <c r="B66" s="251" t="str">
        <f>IF(C66&lt;&gt;"",COUNTA($C$32:C66),"")</f>
        <v/>
      </c>
      <c r="C66" s="254"/>
      <c r="D66" s="31"/>
      <c r="E66" s="32"/>
      <c r="F66" s="184"/>
      <c r="G66" s="31"/>
      <c r="H66" s="32"/>
      <c r="I66" s="33"/>
      <c r="J66" s="31"/>
      <c r="K66" s="35"/>
      <c r="L66" s="32"/>
      <c r="M66" s="209"/>
      <c r="N66" s="210"/>
      <c r="O66" s="28"/>
      <c r="P66" s="31"/>
      <c r="Q66" s="240"/>
    </row>
    <row r="67" spans="2:17" s="36" customFormat="1" ht="30" customHeight="1">
      <c r="B67" s="251" t="str">
        <f>IF(C67&lt;&gt;"",COUNTA($C$32:C67),"")</f>
        <v/>
      </c>
      <c r="C67" s="254"/>
      <c r="D67" s="31"/>
      <c r="E67" s="32"/>
      <c r="F67" s="184"/>
      <c r="G67" s="31"/>
      <c r="H67" s="32"/>
      <c r="I67" s="33"/>
      <c r="J67" s="31"/>
      <c r="K67" s="35"/>
      <c r="L67" s="32"/>
      <c r="M67" s="209"/>
      <c r="N67" s="210"/>
      <c r="O67" s="28"/>
      <c r="P67" s="31"/>
      <c r="Q67" s="240"/>
    </row>
    <row r="68" spans="2:17" s="36" customFormat="1" ht="30" customHeight="1">
      <c r="B68" s="251" t="str">
        <f>IF(C68&lt;&gt;"",COUNTA($C$32:C68),"")</f>
        <v/>
      </c>
      <c r="C68" s="254"/>
      <c r="D68" s="31"/>
      <c r="E68" s="32"/>
      <c r="F68" s="184"/>
      <c r="G68" s="31"/>
      <c r="H68" s="32"/>
      <c r="I68" s="33"/>
      <c r="J68" s="31"/>
      <c r="K68" s="35"/>
      <c r="L68" s="32"/>
      <c r="M68" s="209"/>
      <c r="N68" s="210"/>
      <c r="O68" s="28"/>
      <c r="P68" s="31"/>
      <c r="Q68" s="240"/>
    </row>
    <row r="69" spans="2:17" s="36" customFormat="1" ht="30" customHeight="1">
      <c r="B69" s="251" t="str">
        <f>IF(C69&lt;&gt;"",COUNTA($C$32:C69),"")</f>
        <v/>
      </c>
      <c r="C69" s="254"/>
      <c r="D69" s="31"/>
      <c r="E69" s="32"/>
      <c r="F69" s="184"/>
      <c r="G69" s="31"/>
      <c r="H69" s="32"/>
      <c r="I69" s="33"/>
      <c r="J69" s="31"/>
      <c r="K69" s="35"/>
      <c r="L69" s="32"/>
      <c r="M69" s="209"/>
      <c r="N69" s="210"/>
      <c r="O69" s="28"/>
      <c r="P69" s="31"/>
      <c r="Q69" s="240"/>
    </row>
    <row r="70" spans="2:17" s="36" customFormat="1" ht="30" customHeight="1">
      <c r="B70" s="251" t="str">
        <f>IF(C70&lt;&gt;"",COUNTA($C$32:C70),"")</f>
        <v/>
      </c>
      <c r="C70" s="254"/>
      <c r="D70" s="31"/>
      <c r="E70" s="32"/>
      <c r="F70" s="184"/>
      <c r="G70" s="31"/>
      <c r="H70" s="32"/>
      <c r="I70" s="33"/>
      <c r="J70" s="31"/>
      <c r="K70" s="35"/>
      <c r="L70" s="32"/>
      <c r="M70" s="209"/>
      <c r="N70" s="210"/>
      <c r="O70" s="28"/>
      <c r="P70" s="31"/>
      <c r="Q70" s="240"/>
    </row>
    <row r="71" spans="2:17" s="36" customFormat="1" ht="30" customHeight="1">
      <c r="B71" s="251" t="str">
        <f>IF(C71&lt;&gt;"",COUNTA($C$32:C71),"")</f>
        <v/>
      </c>
      <c r="C71" s="254"/>
      <c r="D71" s="31"/>
      <c r="E71" s="32"/>
      <c r="F71" s="184"/>
      <c r="G71" s="31"/>
      <c r="H71" s="32"/>
      <c r="I71" s="33"/>
      <c r="J71" s="31"/>
      <c r="K71" s="35"/>
      <c r="L71" s="32"/>
      <c r="M71" s="209"/>
      <c r="N71" s="210"/>
      <c r="O71" s="28"/>
      <c r="P71" s="31"/>
      <c r="Q71" s="240"/>
    </row>
    <row r="72" spans="2:17" s="36" customFormat="1" ht="30" customHeight="1">
      <c r="B72" s="251" t="str">
        <f>IF(C72&lt;&gt;"",COUNTA($C$32:C72),"")</f>
        <v/>
      </c>
      <c r="C72" s="254"/>
      <c r="D72" s="31"/>
      <c r="E72" s="32"/>
      <c r="F72" s="184"/>
      <c r="G72" s="31"/>
      <c r="H72" s="32"/>
      <c r="I72" s="33"/>
      <c r="J72" s="31"/>
      <c r="K72" s="35"/>
      <c r="L72" s="32"/>
      <c r="M72" s="209"/>
      <c r="N72" s="210"/>
      <c r="O72" s="28"/>
      <c r="P72" s="31"/>
      <c r="Q72" s="240"/>
    </row>
    <row r="73" spans="2:17" s="36" customFormat="1" ht="30" customHeight="1">
      <c r="B73" s="251" t="str">
        <f>IF(C73&lt;&gt;"",COUNTA($C$32:C73),"")</f>
        <v/>
      </c>
      <c r="C73" s="254"/>
      <c r="D73" s="31"/>
      <c r="E73" s="32"/>
      <c r="F73" s="184"/>
      <c r="G73" s="31"/>
      <c r="H73" s="32"/>
      <c r="I73" s="33"/>
      <c r="J73" s="31"/>
      <c r="K73" s="35"/>
      <c r="L73" s="32"/>
      <c r="M73" s="209"/>
      <c r="N73" s="210"/>
      <c r="O73" s="28"/>
      <c r="P73" s="31"/>
      <c r="Q73" s="240"/>
    </row>
    <row r="74" spans="2:17" s="36" customFormat="1" ht="30" customHeight="1">
      <c r="B74" s="251" t="str">
        <f>IF(C74&lt;&gt;"",COUNTA($C$32:C74),"")</f>
        <v/>
      </c>
      <c r="C74" s="254"/>
      <c r="D74" s="31"/>
      <c r="E74" s="32"/>
      <c r="F74" s="184"/>
      <c r="G74" s="31"/>
      <c r="H74" s="32"/>
      <c r="I74" s="33"/>
      <c r="J74" s="31"/>
      <c r="K74" s="35"/>
      <c r="L74" s="32"/>
      <c r="M74" s="209"/>
      <c r="N74" s="210"/>
      <c r="O74" s="28"/>
      <c r="P74" s="31"/>
      <c r="Q74" s="240"/>
    </row>
    <row r="75" spans="2:17" s="36" customFormat="1" ht="30" customHeight="1">
      <c r="B75" s="251" t="str">
        <f>IF(C75&lt;&gt;"",COUNTA($C$32:C75),"")</f>
        <v/>
      </c>
      <c r="C75" s="254"/>
      <c r="D75" s="31"/>
      <c r="E75" s="32"/>
      <c r="F75" s="184"/>
      <c r="G75" s="31"/>
      <c r="H75" s="32"/>
      <c r="I75" s="33"/>
      <c r="J75" s="31"/>
      <c r="K75" s="35"/>
      <c r="L75" s="32"/>
      <c r="M75" s="209"/>
      <c r="N75" s="210"/>
      <c r="O75" s="28"/>
      <c r="P75" s="31"/>
      <c r="Q75" s="240"/>
    </row>
    <row r="76" spans="2:17" s="36" customFormat="1" ht="30" customHeight="1">
      <c r="B76" s="251" t="str">
        <f>IF(C76&lt;&gt;"",COUNTA($C$32:C76),"")</f>
        <v/>
      </c>
      <c r="C76" s="254"/>
      <c r="D76" s="31"/>
      <c r="E76" s="32"/>
      <c r="F76" s="184"/>
      <c r="G76" s="31"/>
      <c r="H76" s="32"/>
      <c r="I76" s="33"/>
      <c r="J76" s="31"/>
      <c r="K76" s="35"/>
      <c r="L76" s="32"/>
      <c r="M76" s="209"/>
      <c r="N76" s="210"/>
      <c r="O76" s="28"/>
      <c r="P76" s="31"/>
      <c r="Q76" s="240"/>
    </row>
    <row r="77" spans="2:17" s="36" customFormat="1" ht="30" customHeight="1">
      <c r="B77" s="251" t="str">
        <f>IF(C77&lt;&gt;"",COUNTA($C$32:C77),"")</f>
        <v/>
      </c>
      <c r="C77" s="254"/>
      <c r="D77" s="31"/>
      <c r="E77" s="32"/>
      <c r="F77" s="184"/>
      <c r="G77" s="31"/>
      <c r="H77" s="32"/>
      <c r="I77" s="33"/>
      <c r="J77" s="31"/>
      <c r="K77" s="35"/>
      <c r="L77" s="32"/>
      <c r="M77" s="209"/>
      <c r="N77" s="210"/>
      <c r="O77" s="28"/>
      <c r="P77" s="31"/>
      <c r="Q77" s="240"/>
    </row>
    <row r="78" spans="2:17" s="36" customFormat="1" ht="30" customHeight="1">
      <c r="B78" s="251" t="str">
        <f>IF(C78&lt;&gt;"",COUNTA($C$32:C78),"")</f>
        <v/>
      </c>
      <c r="C78" s="254"/>
      <c r="D78" s="31"/>
      <c r="E78" s="32"/>
      <c r="F78" s="184"/>
      <c r="G78" s="31"/>
      <c r="H78" s="32"/>
      <c r="I78" s="33"/>
      <c r="J78" s="31"/>
      <c r="K78" s="35"/>
      <c r="L78" s="32"/>
      <c r="M78" s="209"/>
      <c r="N78" s="210"/>
      <c r="O78" s="28"/>
      <c r="P78" s="31"/>
      <c r="Q78" s="240"/>
    </row>
    <row r="79" spans="2:17" s="36" customFormat="1" ht="30" customHeight="1">
      <c r="B79" s="251" t="str">
        <f>IF(C79&lt;&gt;"",COUNTA($C$32:C79),"")</f>
        <v/>
      </c>
      <c r="C79" s="254"/>
      <c r="D79" s="31"/>
      <c r="E79" s="32"/>
      <c r="F79" s="184"/>
      <c r="G79" s="31"/>
      <c r="H79" s="32"/>
      <c r="I79" s="33"/>
      <c r="J79" s="31"/>
      <c r="K79" s="35"/>
      <c r="L79" s="32"/>
      <c r="M79" s="209"/>
      <c r="N79" s="210"/>
      <c r="O79" s="28"/>
      <c r="P79" s="31"/>
      <c r="Q79" s="240"/>
    </row>
    <row r="80" spans="2:17" s="36" customFormat="1" ht="30" customHeight="1">
      <c r="B80" s="251" t="str">
        <f>IF(C80&lt;&gt;"",COUNTA($C$32:C80),"")</f>
        <v/>
      </c>
      <c r="C80" s="254"/>
      <c r="D80" s="31"/>
      <c r="E80" s="32"/>
      <c r="F80" s="184"/>
      <c r="G80" s="31"/>
      <c r="H80" s="32"/>
      <c r="I80" s="33"/>
      <c r="J80" s="31"/>
      <c r="K80" s="35"/>
      <c r="L80" s="32"/>
      <c r="M80" s="209"/>
      <c r="N80" s="210"/>
      <c r="O80" s="28"/>
      <c r="P80" s="31"/>
      <c r="Q80" s="240"/>
    </row>
    <row r="81" spans="2:17" s="36" customFormat="1" ht="30" customHeight="1">
      <c r="B81" s="251" t="str">
        <f>IF(C81&lt;&gt;"",COUNTA($C$32:C81),"")</f>
        <v/>
      </c>
      <c r="C81" s="254"/>
      <c r="D81" s="31"/>
      <c r="E81" s="32"/>
      <c r="F81" s="184"/>
      <c r="G81" s="31"/>
      <c r="H81" s="32"/>
      <c r="I81" s="33"/>
      <c r="J81" s="31"/>
      <c r="K81" s="35"/>
      <c r="L81" s="32"/>
      <c r="M81" s="209"/>
      <c r="N81" s="210"/>
      <c r="O81" s="28"/>
      <c r="P81" s="31"/>
      <c r="Q81" s="240"/>
    </row>
    <row r="82" spans="2:17" s="36" customFormat="1" ht="30" customHeight="1">
      <c r="B82" s="251" t="str">
        <f>IF(C82&lt;&gt;"",COUNTA($C$32:C82),"")</f>
        <v/>
      </c>
      <c r="C82" s="254"/>
      <c r="D82" s="31"/>
      <c r="E82" s="32"/>
      <c r="F82" s="184"/>
      <c r="G82" s="31"/>
      <c r="H82" s="32"/>
      <c r="I82" s="33"/>
      <c r="J82" s="31"/>
      <c r="K82" s="35"/>
      <c r="L82" s="32"/>
      <c r="M82" s="209"/>
      <c r="N82" s="210"/>
      <c r="O82" s="28"/>
      <c r="P82" s="31"/>
      <c r="Q82" s="240"/>
    </row>
    <row r="83" spans="2:17" s="36" customFormat="1" ht="30" customHeight="1">
      <c r="B83" s="251" t="str">
        <f>IF(C83&lt;&gt;"",COUNTA($C$32:C83),"")</f>
        <v/>
      </c>
      <c r="C83" s="254"/>
      <c r="D83" s="31"/>
      <c r="E83" s="32"/>
      <c r="F83" s="184"/>
      <c r="G83" s="31"/>
      <c r="H83" s="32"/>
      <c r="I83" s="33"/>
      <c r="J83" s="31"/>
      <c r="K83" s="35"/>
      <c r="L83" s="32"/>
      <c r="M83" s="209"/>
      <c r="N83" s="210"/>
      <c r="O83" s="28"/>
      <c r="P83" s="31"/>
      <c r="Q83" s="240"/>
    </row>
    <row r="84" spans="2:17" s="36" customFormat="1" ht="30" customHeight="1">
      <c r="B84" s="251" t="str">
        <f>IF(C84&lt;&gt;"",COUNTA($C$32:C84),"")</f>
        <v/>
      </c>
      <c r="C84" s="254"/>
      <c r="D84" s="31"/>
      <c r="E84" s="32"/>
      <c r="F84" s="184"/>
      <c r="G84" s="31"/>
      <c r="H84" s="32"/>
      <c r="I84" s="33"/>
      <c r="J84" s="31"/>
      <c r="K84" s="35"/>
      <c r="L84" s="32"/>
      <c r="M84" s="209"/>
      <c r="N84" s="210"/>
      <c r="O84" s="28"/>
      <c r="P84" s="31"/>
      <c r="Q84" s="240"/>
    </row>
    <row r="85" spans="2:17" s="36" customFormat="1" ht="30" customHeight="1">
      <c r="B85" s="251" t="str">
        <f>IF(C85&lt;&gt;"",COUNTA($C$32:C85),"")</f>
        <v/>
      </c>
      <c r="C85" s="254"/>
      <c r="D85" s="31"/>
      <c r="E85" s="32"/>
      <c r="F85" s="184"/>
      <c r="G85" s="31"/>
      <c r="H85" s="32"/>
      <c r="I85" s="33"/>
      <c r="J85" s="31"/>
      <c r="K85" s="35"/>
      <c r="L85" s="32"/>
      <c r="M85" s="209"/>
      <c r="N85" s="210"/>
      <c r="O85" s="28"/>
      <c r="P85" s="31"/>
      <c r="Q85" s="240"/>
    </row>
    <row r="86" spans="2:17" s="36" customFormat="1" ht="30" customHeight="1">
      <c r="B86" s="251" t="str">
        <f>IF(C86&lt;&gt;"",COUNTA($C$32:C86),"")</f>
        <v/>
      </c>
      <c r="C86" s="254"/>
      <c r="D86" s="31"/>
      <c r="E86" s="32"/>
      <c r="F86" s="184"/>
      <c r="G86" s="31"/>
      <c r="H86" s="32"/>
      <c r="I86" s="33"/>
      <c r="J86" s="31"/>
      <c r="K86" s="35"/>
      <c r="L86" s="32"/>
      <c r="M86" s="209"/>
      <c r="N86" s="210"/>
      <c r="O86" s="28"/>
      <c r="P86" s="31"/>
      <c r="Q86" s="240"/>
    </row>
    <row r="87" spans="2:17" s="36" customFormat="1" ht="30" customHeight="1">
      <c r="B87" s="251" t="str">
        <f>IF(C87&lt;&gt;"",COUNTA($C$32:C87),"")</f>
        <v/>
      </c>
      <c r="C87" s="254"/>
      <c r="D87" s="31"/>
      <c r="E87" s="32"/>
      <c r="F87" s="184"/>
      <c r="G87" s="31"/>
      <c r="H87" s="32"/>
      <c r="I87" s="33"/>
      <c r="J87" s="31"/>
      <c r="K87" s="35"/>
      <c r="L87" s="32"/>
      <c r="M87" s="209"/>
      <c r="N87" s="210"/>
      <c r="O87" s="28"/>
      <c r="P87" s="31"/>
      <c r="Q87" s="240"/>
    </row>
    <row r="88" spans="2:17" s="36" customFormat="1" ht="30" customHeight="1">
      <c r="B88" s="251" t="str">
        <f>IF(C88&lt;&gt;"",COUNTA($C$32:C88),"")</f>
        <v/>
      </c>
      <c r="C88" s="254"/>
      <c r="D88" s="31"/>
      <c r="E88" s="32"/>
      <c r="F88" s="184"/>
      <c r="G88" s="31"/>
      <c r="H88" s="32"/>
      <c r="I88" s="33"/>
      <c r="J88" s="31"/>
      <c r="K88" s="35"/>
      <c r="L88" s="32"/>
      <c r="M88" s="209"/>
      <c r="N88" s="210"/>
      <c r="O88" s="28"/>
      <c r="P88" s="31"/>
      <c r="Q88" s="240"/>
    </row>
    <row r="89" spans="2:17" s="36" customFormat="1" ht="30" customHeight="1">
      <c r="B89" s="251" t="str">
        <f>IF(C89&lt;&gt;"",COUNTA($C$32:C89),"")</f>
        <v/>
      </c>
      <c r="C89" s="254"/>
      <c r="D89" s="31"/>
      <c r="E89" s="32"/>
      <c r="F89" s="184"/>
      <c r="G89" s="31"/>
      <c r="H89" s="32"/>
      <c r="I89" s="33"/>
      <c r="J89" s="31"/>
      <c r="K89" s="35"/>
      <c r="L89" s="32"/>
      <c r="M89" s="209"/>
      <c r="N89" s="210"/>
      <c r="O89" s="28"/>
      <c r="P89" s="31"/>
      <c r="Q89" s="240"/>
    </row>
    <row r="90" spans="2:17" s="36" customFormat="1" ht="30" customHeight="1">
      <c r="B90" s="251" t="str">
        <f>IF(C90&lt;&gt;"",COUNTA($C$32:C90),"")</f>
        <v/>
      </c>
      <c r="C90" s="254"/>
      <c r="D90" s="31"/>
      <c r="E90" s="32"/>
      <c r="F90" s="184"/>
      <c r="G90" s="31"/>
      <c r="H90" s="32"/>
      <c r="I90" s="33"/>
      <c r="J90" s="31"/>
      <c r="K90" s="35"/>
      <c r="L90" s="32"/>
      <c r="M90" s="209"/>
      <c r="N90" s="210"/>
      <c r="O90" s="28"/>
      <c r="P90" s="31"/>
      <c r="Q90" s="240"/>
    </row>
    <row r="91" spans="2:17" s="36" customFormat="1" ht="30" customHeight="1">
      <c r="B91" s="251" t="str">
        <f>IF(C91&lt;&gt;"",COUNTA($C$32:C91),"")</f>
        <v/>
      </c>
      <c r="C91" s="254"/>
      <c r="D91" s="31"/>
      <c r="E91" s="32"/>
      <c r="F91" s="184"/>
      <c r="G91" s="31"/>
      <c r="H91" s="32"/>
      <c r="I91" s="33"/>
      <c r="J91" s="31"/>
      <c r="K91" s="35"/>
      <c r="L91" s="32"/>
      <c r="M91" s="209"/>
      <c r="N91" s="210"/>
      <c r="O91" s="28"/>
      <c r="P91" s="31"/>
      <c r="Q91" s="240"/>
    </row>
    <row r="92" spans="2:17" s="36" customFormat="1" ht="30" customHeight="1">
      <c r="B92" s="251" t="str">
        <f>IF(C92&lt;&gt;"",COUNTA($C$32:C92),"")</f>
        <v/>
      </c>
      <c r="C92" s="254"/>
      <c r="D92" s="31"/>
      <c r="E92" s="32"/>
      <c r="F92" s="184"/>
      <c r="G92" s="31"/>
      <c r="H92" s="32"/>
      <c r="I92" s="33"/>
      <c r="J92" s="31"/>
      <c r="K92" s="35"/>
      <c r="L92" s="32"/>
      <c r="M92" s="209"/>
      <c r="N92" s="210"/>
      <c r="O92" s="28"/>
      <c r="P92" s="31"/>
      <c r="Q92" s="240"/>
    </row>
    <row r="93" spans="2:17" s="36" customFormat="1" ht="30" customHeight="1">
      <c r="B93" s="251" t="str">
        <f>IF(C93&lt;&gt;"",COUNTA($C$32:C93),"")</f>
        <v/>
      </c>
      <c r="C93" s="254"/>
      <c r="D93" s="31"/>
      <c r="E93" s="32"/>
      <c r="F93" s="184"/>
      <c r="G93" s="31"/>
      <c r="H93" s="32"/>
      <c r="I93" s="33"/>
      <c r="J93" s="31"/>
      <c r="K93" s="35"/>
      <c r="L93" s="32"/>
      <c r="M93" s="209"/>
      <c r="N93" s="210"/>
      <c r="O93" s="28"/>
      <c r="P93" s="31"/>
      <c r="Q93" s="240"/>
    </row>
    <row r="94" spans="2:17" s="36" customFormat="1" ht="30" customHeight="1">
      <c r="B94" s="251" t="str">
        <f>IF(C94&lt;&gt;"",COUNTA($C$32:C94),"")</f>
        <v/>
      </c>
      <c r="C94" s="254"/>
      <c r="D94" s="31"/>
      <c r="E94" s="32"/>
      <c r="F94" s="184"/>
      <c r="G94" s="31"/>
      <c r="H94" s="32"/>
      <c r="I94" s="33"/>
      <c r="J94" s="31"/>
      <c r="K94" s="35"/>
      <c r="L94" s="32"/>
      <c r="M94" s="209"/>
      <c r="N94" s="210"/>
      <c r="O94" s="28"/>
      <c r="P94" s="31"/>
      <c r="Q94" s="240"/>
    </row>
    <row r="95" spans="2:17" s="36" customFormat="1" ht="30" customHeight="1">
      <c r="B95" s="251" t="str">
        <f>IF(C95&lt;&gt;"",COUNTA($C$32:C95),"")</f>
        <v/>
      </c>
      <c r="C95" s="254"/>
      <c r="D95" s="31"/>
      <c r="E95" s="32"/>
      <c r="F95" s="184"/>
      <c r="G95" s="31"/>
      <c r="H95" s="32"/>
      <c r="I95" s="33"/>
      <c r="J95" s="31"/>
      <c r="K95" s="35"/>
      <c r="L95" s="32"/>
      <c r="M95" s="209"/>
      <c r="N95" s="210"/>
      <c r="O95" s="28"/>
      <c r="P95" s="31"/>
      <c r="Q95" s="240"/>
    </row>
    <row r="96" spans="2:17" s="36" customFormat="1" ht="30" customHeight="1">
      <c r="B96" s="251" t="str">
        <f>IF(C96&lt;&gt;"",COUNTA($C$32:C96),"")</f>
        <v/>
      </c>
      <c r="C96" s="254"/>
      <c r="D96" s="31"/>
      <c r="E96" s="32"/>
      <c r="F96" s="184"/>
      <c r="G96" s="31"/>
      <c r="H96" s="32"/>
      <c r="I96" s="33"/>
      <c r="J96" s="31"/>
      <c r="K96" s="35"/>
      <c r="L96" s="32"/>
      <c r="M96" s="209"/>
      <c r="N96" s="210"/>
      <c r="O96" s="28"/>
      <c r="P96" s="31"/>
      <c r="Q96" s="240"/>
    </row>
    <row r="97" spans="2:18" s="36" customFormat="1" ht="30" customHeight="1">
      <c r="B97" s="251" t="str">
        <f>IF(C97&lt;&gt;"",COUNTA($C$32:C97),"")</f>
        <v/>
      </c>
      <c r="C97" s="254"/>
      <c r="D97" s="31"/>
      <c r="E97" s="32"/>
      <c r="F97" s="184"/>
      <c r="G97" s="31"/>
      <c r="H97" s="32"/>
      <c r="I97" s="33"/>
      <c r="J97" s="31"/>
      <c r="K97" s="35"/>
      <c r="L97" s="32"/>
      <c r="M97" s="209"/>
      <c r="N97" s="210"/>
      <c r="O97" s="28"/>
      <c r="P97" s="31"/>
      <c r="Q97" s="240"/>
    </row>
    <row r="98" spans="2:18" s="36" customFormat="1" ht="30" customHeight="1">
      <c r="B98" s="251" t="str">
        <f>IF(C98&lt;&gt;"",COUNTA($C$32:C98),"")</f>
        <v/>
      </c>
      <c r="C98" s="254"/>
      <c r="D98" s="31"/>
      <c r="E98" s="32"/>
      <c r="F98" s="184"/>
      <c r="G98" s="31"/>
      <c r="H98" s="32"/>
      <c r="I98" s="33"/>
      <c r="J98" s="31"/>
      <c r="K98" s="35"/>
      <c r="L98" s="32"/>
      <c r="M98" s="209"/>
      <c r="N98" s="210"/>
      <c r="O98" s="28"/>
      <c r="P98" s="31"/>
      <c r="Q98" s="240"/>
    </row>
    <row r="99" spans="2:18" s="36" customFormat="1" ht="30" customHeight="1">
      <c r="B99" s="251" t="str">
        <f>IF(C99&lt;&gt;"",COUNTA($C$32:C99),"")</f>
        <v/>
      </c>
      <c r="C99" s="254"/>
      <c r="D99" s="31"/>
      <c r="E99" s="32"/>
      <c r="F99" s="184"/>
      <c r="G99" s="31"/>
      <c r="H99" s="32"/>
      <c r="I99" s="33"/>
      <c r="J99" s="31"/>
      <c r="K99" s="35"/>
      <c r="L99" s="32"/>
      <c r="M99" s="209"/>
      <c r="N99" s="210"/>
      <c r="O99" s="28"/>
      <c r="P99" s="31"/>
      <c r="Q99" s="240"/>
    </row>
    <row r="100" spans="2:18" s="36" customFormat="1" ht="30" customHeight="1">
      <c r="B100" s="251" t="str">
        <f>IF(C100&lt;&gt;"",COUNTA($C$32:C100),"")</f>
        <v/>
      </c>
      <c r="C100" s="254"/>
      <c r="D100" s="31"/>
      <c r="E100" s="32"/>
      <c r="F100" s="184"/>
      <c r="G100" s="31"/>
      <c r="H100" s="32"/>
      <c r="I100" s="33"/>
      <c r="J100" s="31"/>
      <c r="K100" s="35"/>
      <c r="L100" s="32"/>
      <c r="M100" s="209"/>
      <c r="N100" s="210"/>
      <c r="O100" s="28"/>
      <c r="P100" s="31"/>
      <c r="Q100" s="240"/>
      <c r="R100" s="819" t="s">
        <v>736</v>
      </c>
    </row>
    <row r="101" spans="2:18" s="36" customFormat="1" ht="30" customHeight="1" thickBot="1">
      <c r="B101" s="252" t="str">
        <f>IF(C101&lt;&gt;"",COUNTA($C$32:C101),"")</f>
        <v/>
      </c>
      <c r="C101" s="255"/>
      <c r="D101" s="242"/>
      <c r="E101" s="241"/>
      <c r="F101" s="243"/>
      <c r="G101" s="242"/>
      <c r="H101" s="241"/>
      <c r="I101" s="244"/>
      <c r="J101" s="242"/>
      <c r="K101" s="245"/>
      <c r="L101" s="241"/>
      <c r="M101" s="246"/>
      <c r="N101" s="247"/>
      <c r="O101" s="248"/>
      <c r="P101" s="242"/>
      <c r="Q101" s="249"/>
    </row>
    <row r="102" spans="2:18">
      <c r="B102" s="224"/>
      <c r="C102" s="221"/>
      <c r="D102" s="814"/>
      <c r="E102" s="224"/>
      <c r="F102" s="814"/>
      <c r="G102" s="814"/>
      <c r="H102" s="814"/>
      <c r="I102" s="814"/>
      <c r="J102" s="814"/>
      <c r="K102" s="814"/>
      <c r="L102" s="814"/>
      <c r="M102" s="814"/>
      <c r="N102" s="814"/>
      <c r="O102" s="814"/>
      <c r="P102" s="814"/>
      <c r="Q102" s="814"/>
    </row>
    <row r="103" spans="2:18">
      <c r="B103" s="224"/>
      <c r="C103" s="809"/>
      <c r="D103" s="26"/>
      <c r="E103" s="814"/>
      <c r="F103" s="814"/>
      <c r="G103" s="814"/>
      <c r="H103" s="814"/>
      <c r="I103" s="814"/>
      <c r="J103" s="814"/>
      <c r="K103" s="814"/>
      <c r="L103" s="814"/>
      <c r="M103" s="814"/>
      <c r="N103" s="814"/>
      <c r="O103" s="814"/>
      <c r="P103" s="814"/>
      <c r="Q103" s="814"/>
    </row>
    <row r="104" spans="2:18">
      <c r="B104" s="224"/>
      <c r="C104" s="809"/>
      <c r="D104" s="875"/>
      <c r="E104" s="814"/>
      <c r="F104" s="814"/>
      <c r="G104" s="814"/>
      <c r="H104" s="814"/>
      <c r="I104" s="814"/>
      <c r="J104" s="814"/>
      <c r="K104" s="814"/>
      <c r="L104" s="814"/>
      <c r="M104" s="814"/>
      <c r="N104" s="814"/>
      <c r="O104" s="814"/>
      <c r="P104" s="814"/>
      <c r="Q104" s="814"/>
    </row>
    <row r="105" spans="2:18">
      <c r="B105" s="224"/>
      <c r="C105" s="814"/>
      <c r="D105" s="814"/>
      <c r="E105" s="814"/>
      <c r="F105" s="814"/>
      <c r="G105" s="814"/>
      <c r="H105" s="814"/>
      <c r="I105" s="814"/>
      <c r="J105" s="814"/>
      <c r="K105" s="814"/>
      <c r="L105" s="814"/>
      <c r="M105" s="814"/>
      <c r="N105" s="814"/>
      <c r="O105" s="814"/>
      <c r="P105" s="814"/>
      <c r="Q105" s="814"/>
    </row>
    <row r="106" spans="2:18">
      <c r="C106" s="876"/>
    </row>
    <row r="109" spans="2:18">
      <c r="C109" s="1283"/>
      <c r="D109" s="1283"/>
      <c r="E109" s="1283"/>
      <c r="F109" s="1283"/>
      <c r="G109" s="1283"/>
      <c r="H109" s="1283"/>
      <c r="I109" s="1283"/>
      <c r="J109" s="1283"/>
      <c r="K109" s="1283"/>
      <c r="L109" s="1283"/>
      <c r="M109" s="1283"/>
      <c r="N109" s="1283"/>
      <c r="O109" s="1283"/>
      <c r="P109" s="1283"/>
      <c r="Q109" s="1283"/>
    </row>
    <row r="110" spans="2:18">
      <c r="C110" s="584"/>
      <c r="D110" s="89"/>
      <c r="E110" s="89"/>
      <c r="F110" s="89"/>
      <c r="G110" s="89"/>
      <c r="H110" s="89"/>
      <c r="I110" s="89"/>
      <c r="J110" s="89"/>
      <c r="K110" s="89"/>
      <c r="L110" s="89"/>
      <c r="M110" s="89"/>
      <c r="N110" s="89"/>
      <c r="O110" s="89"/>
      <c r="P110" s="89"/>
      <c r="Q110" s="89"/>
    </row>
  </sheetData>
  <sheetProtection formatCells="0" formatColumns="0" formatRows="0" insertRows="0"/>
  <mergeCells count="15">
    <mergeCell ref="C6:Q6"/>
    <mergeCell ref="B25:B26"/>
    <mergeCell ref="M22:N22"/>
    <mergeCell ref="M23:N23"/>
    <mergeCell ref="C109:Q109"/>
    <mergeCell ref="G25:H25"/>
    <mergeCell ref="O25:O26"/>
    <mergeCell ref="P25:Q25"/>
    <mergeCell ref="M25:N25"/>
    <mergeCell ref="I25:L25"/>
    <mergeCell ref="C25:C26"/>
    <mergeCell ref="D25:E25"/>
    <mergeCell ref="F25:F26"/>
    <mergeCell ref="O22:Q22"/>
    <mergeCell ref="O23:Q23"/>
  </mergeCells>
  <phoneticPr fontId="2"/>
  <dataValidations xWindow="542" yWindow="464" count="5">
    <dataValidation type="custom" allowBlank="1" showInputMessage="1" showErrorMessage="1" sqref="D22 D103" xr:uid="{00000000-0002-0000-0E00-000000000000}">
      <formula1>""</formula1>
    </dataValidation>
    <dataValidation type="list" allowBlank="1" showInputMessage="1" showErrorMessage="1" prompt="リストから選択してください" sqref="I27" xr:uid="{00000000-0002-0000-0E00-000001000000}">
      <formula1>$S$24:$S$32</formula1>
    </dataValidation>
    <dataValidation type="list" allowBlank="1" showInputMessage="1" showErrorMessage="1" sqref="P32:Q101 G32:H101 D32:E101 J32:J101 L32:L101" xr:uid="{00000000-0002-0000-0E00-000002000000}">
      <formula1>"○"</formula1>
    </dataValidation>
    <dataValidation type="list" allowBlank="1" showInputMessage="1" showErrorMessage="1" prompt="リストから選択してください" sqref="I28:I101" xr:uid="{00000000-0002-0000-0E00-000003000000}">
      <formula1>$S$24:$S$29</formula1>
    </dataValidation>
    <dataValidation type="list" allowBlank="1" showInputMessage="1" showErrorMessage="1" prompt="ﾘｽﾄから選択してください" sqref="K27:K29 K31:K101" xr:uid="{00000000-0002-0000-0E00-000004000000}">
      <formula1>$T$24:$T$29</formula1>
    </dataValidation>
  </dataValidations>
  <pageMargins left="0.39370078740157483" right="0.39370078740157483" top="0.59055118110236227" bottom="0.59055118110236227" header="0.39370078740157483" footer="0.31496062992125984"/>
  <pageSetup paperSize="9" scale="91" orientation="landscape" r:id="rId1"/>
  <headerFooter alignWithMargins="0">
    <oddHeader>&amp;R&amp;10&amp;F</oddHeader>
  </headerFooter>
  <rowBreaks count="2" manualBreakCount="2">
    <brk id="43" min="1" max="34" man="1"/>
    <brk id="64" min="1" max="34" man="1"/>
  </rowBreaks>
  <colBreaks count="1" manualBreakCount="1">
    <brk id="17" min="19" max="40" man="1"/>
  </colBreaks>
  <cellWatches>
    <cellWatch r="S32"/>
  </cellWatches>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7">
    <pageSetUpPr fitToPage="1"/>
  </sheetPr>
  <dimension ref="A1:P65"/>
  <sheetViews>
    <sheetView view="pageBreakPreview" zoomScale="90" zoomScaleNormal="100" zoomScaleSheetLayoutView="90" workbookViewId="0">
      <selection activeCell="D8" sqref="D8"/>
    </sheetView>
  </sheetViews>
  <sheetFormatPr defaultColWidth="8.88671875" defaultRowHeight="13.2"/>
  <cols>
    <col min="1" max="1" width="3.33203125" customWidth="1"/>
    <col min="2" max="2" width="7.77734375" style="1" customWidth="1"/>
    <col min="3" max="3" width="10.33203125" style="1" customWidth="1"/>
    <col min="4" max="4" width="24" customWidth="1"/>
    <col min="5" max="5" width="31.6640625" customWidth="1"/>
    <col min="6" max="6" width="8" bestFit="1" customWidth="1"/>
    <col min="7" max="7" width="9.6640625" customWidth="1"/>
    <col min="8" max="8" width="3.33203125" customWidth="1"/>
    <col min="9" max="10" width="8.88671875" customWidth="1"/>
    <col min="12" max="12" width="8.88671875" customWidth="1"/>
    <col min="19" max="19" width="46" bestFit="1" customWidth="1"/>
    <col min="20" max="20" width="12.33203125" bestFit="1" customWidth="1"/>
  </cols>
  <sheetData>
    <row r="1" spans="1:16" ht="24" customHeight="1">
      <c r="A1" s="2" t="s">
        <v>129</v>
      </c>
    </row>
    <row r="2" spans="1:16" ht="10.5" customHeight="1" thickBot="1"/>
    <row r="3" spans="1:16" ht="29.25" customHeight="1">
      <c r="B3" s="1452" t="s">
        <v>434</v>
      </c>
      <c r="C3" s="1523"/>
      <c r="D3" s="1518" t="str">
        <f>Data!$A$11</f>
        <v>育児等両立応援訓練（短時間訓練）（５箇月）</v>
      </c>
      <c r="E3" s="1519"/>
    </row>
    <row r="4" spans="1:16" ht="29.25" customHeight="1">
      <c r="B4" s="1379" t="s">
        <v>567</v>
      </c>
      <c r="C4" s="1522"/>
      <c r="D4" s="1516" t="str">
        <f>Data!$I$69</f>
        <v/>
      </c>
      <c r="E4" s="1517"/>
    </row>
    <row r="5" spans="1:16" ht="29.25" customHeight="1" thickBot="1">
      <c r="B5" s="1270" t="s">
        <v>16</v>
      </c>
      <c r="C5" s="1278"/>
      <c r="D5" s="1530" t="str">
        <f>Data!$A$9</f>
        <v/>
      </c>
      <c r="E5" s="1531"/>
    </row>
    <row r="6" spans="1:16" ht="9" customHeight="1">
      <c r="B6" s="19"/>
      <c r="C6" s="19"/>
      <c r="D6" s="89"/>
    </row>
    <row r="7" spans="1:16" ht="24.6" customHeight="1" thickBot="1">
      <c r="B7" s="344" t="s">
        <v>543</v>
      </c>
      <c r="C7" s="522"/>
      <c r="D7" s="89"/>
      <c r="E7" s="223"/>
    </row>
    <row r="8" spans="1:16" ht="38.4" customHeight="1" thickTop="1">
      <c r="B8" s="1524" t="s">
        <v>111</v>
      </c>
      <c r="C8" s="1525"/>
      <c r="D8" s="1255"/>
      <c r="E8" s="523" t="s">
        <v>544</v>
      </c>
      <c r="H8" s="8"/>
      <c r="I8" s="8"/>
      <c r="J8" s="8"/>
      <c r="K8" s="8"/>
      <c r="L8" s="8"/>
      <c r="M8" s="8"/>
      <c r="N8" s="8"/>
      <c r="O8" s="8"/>
      <c r="P8" s="8"/>
    </row>
    <row r="9" spans="1:16" ht="40.200000000000003" customHeight="1">
      <c r="B9" s="1282" t="s">
        <v>542</v>
      </c>
      <c r="C9" s="1300"/>
      <c r="D9" s="1256"/>
      <c r="E9" s="348" t="s">
        <v>1123</v>
      </c>
      <c r="H9" s="8"/>
    </row>
    <row r="10" spans="1:16" ht="37.950000000000003" customHeight="1" thickBot="1">
      <c r="B10" s="1301" t="s">
        <v>342</v>
      </c>
      <c r="C10" s="1302"/>
      <c r="D10" s="1257"/>
      <c r="E10" s="366" t="s">
        <v>737</v>
      </c>
      <c r="H10" s="8"/>
      <c r="I10" s="8"/>
      <c r="J10" s="8"/>
      <c r="K10" s="8"/>
      <c r="L10" s="8"/>
      <c r="M10" s="8"/>
      <c r="N10" s="8"/>
      <c r="O10" s="8"/>
      <c r="P10" s="8"/>
    </row>
    <row r="11" spans="1:16" ht="24.6" customHeight="1" thickBot="1">
      <c r="B11" s="344" t="s">
        <v>385</v>
      </c>
      <c r="C11" s="223"/>
      <c r="D11" s="751"/>
      <c r="E11" s="751"/>
    </row>
    <row r="12" spans="1:16" ht="30" customHeight="1" thickBot="1">
      <c r="B12" s="1526" t="s">
        <v>727</v>
      </c>
      <c r="C12" s="1527"/>
      <c r="D12" s="1131">
        <f>F45+F56</f>
        <v>0</v>
      </c>
      <c r="E12" s="225" t="str">
        <f>CONCATENATE("時間(",K12,L12,M12,N12,")")</f>
        <v>時間(420時間以上450時間以下)</v>
      </c>
      <c r="K12" s="347">
        <f>VLOOKUP($D$3,祝日!$K$3:$S$25,3,FALSE)+VLOOKUP($D$3,祝日!$K$3:$S$25,5,FALSE)</f>
        <v>420</v>
      </c>
      <c r="L12" t="s">
        <v>395</v>
      </c>
      <c r="M12" s="347">
        <f>IF(VLOOKUP($D$3,祝日!$K$3:$S$25,8,FALSE)=999,"",VLOOKUP($D$3,祝日!$K$3:$S$25,8,FALSE)*VLOOKUP($D$3,祝日!$K$3:$S$25,2,FALSE))</f>
        <v>450</v>
      </c>
      <c r="N12" t="str">
        <f>IF(M12="","","時間以下")</f>
        <v>時間以下</v>
      </c>
    </row>
    <row r="13" spans="1:16" ht="30" customHeight="1">
      <c r="B13" s="1528" t="s">
        <v>1048</v>
      </c>
      <c r="C13" s="1529"/>
      <c r="D13" s="1132">
        <f>G32+G44+G56</f>
        <v>0</v>
      </c>
      <c r="E13" s="521" t="s">
        <v>52</v>
      </c>
      <c r="F13" s="519"/>
      <c r="G13" s="346"/>
      <c r="I13" s="346"/>
    </row>
    <row r="14" spans="1:16" ht="35.4" customHeight="1" thickBot="1">
      <c r="B14" s="1520" t="s">
        <v>540</v>
      </c>
      <c r="C14" s="1521"/>
      <c r="D14" s="1133" t="str">
        <f>IF(D13=0,"オンライン設定無し",ROUNDUP(D13/D12,3)*100&amp;"%")</f>
        <v>オンライン設定無し</v>
      </c>
      <c r="E14" s="520" t="s">
        <v>541</v>
      </c>
      <c r="F14" s="519"/>
      <c r="G14" s="346"/>
      <c r="I14" s="346"/>
    </row>
    <row r="15" spans="1:16" ht="30" customHeight="1" thickBot="1">
      <c r="B15" s="1379" t="s">
        <v>384</v>
      </c>
      <c r="C15" s="1522"/>
      <c r="D15" s="1134">
        <f>F45</f>
        <v>0</v>
      </c>
      <c r="E15" s="341" t="str">
        <f>CONCATENATE("時間(",K15,L15,M15,N15,")")</f>
        <v>時間(400時間以上)</v>
      </c>
      <c r="F15" s="1532"/>
      <c r="G15" s="1533"/>
      <c r="J15" s="3"/>
      <c r="K15" s="347">
        <f>VLOOKUP($D$3,祝日!$K$3:$S$25,3,FALSE)</f>
        <v>400</v>
      </c>
      <c r="L15" t="s">
        <v>395</v>
      </c>
      <c r="M15" s="347" t="str">
        <f>IF(VLOOKUP($D$3,祝日!$K$3:$S$25,4,FALSE)=999,"",VLOOKUP($D$3,祝日!$K$3:$S$25,4,FALSE))</f>
        <v/>
      </c>
      <c r="N15" t="str">
        <f>IF(M15="","","時間以下")</f>
        <v/>
      </c>
    </row>
    <row r="16" spans="1:16" ht="30" customHeight="1">
      <c r="B16" s="1267" t="s">
        <v>382</v>
      </c>
      <c r="C16" s="1277"/>
      <c r="D16" s="1135">
        <f>F32</f>
        <v>0</v>
      </c>
      <c r="E16" s="226" t="s">
        <v>352</v>
      </c>
      <c r="F16" s="1438"/>
      <c r="G16" s="1439"/>
    </row>
    <row r="17" spans="2:14" ht="30" customHeight="1" thickBot="1">
      <c r="B17" s="1267" t="s">
        <v>383</v>
      </c>
      <c r="C17" s="1277"/>
      <c r="D17" s="1135">
        <f>F44</f>
        <v>0</v>
      </c>
      <c r="E17" s="226" t="s">
        <v>352</v>
      </c>
      <c r="F17" s="1438"/>
      <c r="G17" s="1439"/>
    </row>
    <row r="18" spans="2:14" ht="30" customHeight="1" thickBot="1">
      <c r="B18" s="1389" t="s">
        <v>386</v>
      </c>
      <c r="C18" s="1543"/>
      <c r="D18" s="1136">
        <f>F56</f>
        <v>0</v>
      </c>
      <c r="E18" s="230" t="str">
        <f>CONCATENATE("時間(",K18,L18,M18,N18,")")</f>
        <v>時間(20時間以上)</v>
      </c>
      <c r="F18" s="1532"/>
      <c r="G18" s="1533"/>
      <c r="J18" s="3"/>
      <c r="K18" s="347">
        <f>VLOOKUP($D$3,祝日!$K$3:$S$25,5,FALSE)</f>
        <v>20</v>
      </c>
      <c r="L18" t="s">
        <v>395</v>
      </c>
      <c r="M18" s="347" t="str">
        <f>IF(VLOOKUP($D$3,祝日!$K$3:$S$25,6,FALSE)=999,"",VLOOKUP($D$3,祝日!$K$3:$S$25,6,FALSE))</f>
        <v/>
      </c>
      <c r="N18" t="str">
        <f>IF(M18="","","時間以下")</f>
        <v/>
      </c>
    </row>
    <row r="19" spans="2:14" ht="30" customHeight="1" thickBot="1">
      <c r="B19" s="1270" t="s">
        <v>728</v>
      </c>
      <c r="C19" s="1278"/>
      <c r="D19" s="1137">
        <f>F60</f>
        <v>6</v>
      </c>
      <c r="E19" s="227" t="s">
        <v>352</v>
      </c>
    </row>
    <row r="20" spans="2:14" ht="40.5" customHeight="1" thickBot="1">
      <c r="B20" s="344" t="s">
        <v>36</v>
      </c>
      <c r="C20" s="342"/>
      <c r="D20" s="343"/>
      <c r="E20" s="8"/>
    </row>
    <row r="21" spans="2:14" ht="30" customHeight="1" thickBot="1">
      <c r="B21" s="739"/>
      <c r="C21" s="610"/>
      <c r="D21" s="609" t="s">
        <v>99</v>
      </c>
      <c r="E21" s="402" t="s">
        <v>362</v>
      </c>
      <c r="F21" s="495" t="s">
        <v>17</v>
      </c>
      <c r="G21" s="492" t="s">
        <v>286</v>
      </c>
      <c r="H21" s="493"/>
    </row>
    <row r="22" spans="2:14" s="30" customFormat="1" ht="16.8" thickTop="1">
      <c r="B22" s="1544" t="s">
        <v>357</v>
      </c>
      <c r="C22" s="1537" t="s">
        <v>358</v>
      </c>
      <c r="D22" s="965"/>
      <c r="E22" s="962"/>
      <c r="F22" s="1110"/>
      <c r="G22" s="1113"/>
      <c r="I22" s="407"/>
    </row>
    <row r="23" spans="2:14" s="30" customFormat="1" ht="16.2">
      <c r="B23" s="1544"/>
      <c r="C23" s="1537"/>
      <c r="D23" s="967"/>
      <c r="E23" s="963"/>
      <c r="F23" s="1111"/>
      <c r="G23" s="1114"/>
      <c r="I23" s="407"/>
    </row>
    <row r="24" spans="2:14" s="30" customFormat="1" ht="16.2">
      <c r="B24" s="1544"/>
      <c r="C24" s="1537"/>
      <c r="D24" s="967"/>
      <c r="E24" s="963"/>
      <c r="F24" s="1111"/>
      <c r="G24" s="1114"/>
      <c r="I24" s="407"/>
    </row>
    <row r="25" spans="2:14" s="30" customFormat="1" ht="16.2">
      <c r="B25" s="1544"/>
      <c r="C25" s="1537"/>
      <c r="D25" s="967"/>
      <c r="E25" s="963"/>
      <c r="F25" s="1111"/>
      <c r="G25" s="1114"/>
      <c r="I25" s="407"/>
    </row>
    <row r="26" spans="2:14" s="30" customFormat="1" ht="16.2">
      <c r="B26" s="1544"/>
      <c r="C26" s="1537"/>
      <c r="D26" s="967"/>
      <c r="E26" s="963"/>
      <c r="F26" s="1111"/>
      <c r="G26" s="1114"/>
      <c r="I26" s="407"/>
    </row>
    <row r="27" spans="2:14" s="30" customFormat="1" ht="16.2">
      <c r="B27" s="1544"/>
      <c r="C27" s="1537"/>
      <c r="D27" s="967"/>
      <c r="E27" s="963"/>
      <c r="F27" s="1111"/>
      <c r="G27" s="1114"/>
      <c r="I27" s="407"/>
    </row>
    <row r="28" spans="2:14" s="30" customFormat="1" ht="16.2">
      <c r="B28" s="1544"/>
      <c r="C28" s="1537"/>
      <c r="D28" s="967"/>
      <c r="E28" s="963"/>
      <c r="F28" s="1111"/>
      <c r="G28" s="1114"/>
      <c r="I28" s="407"/>
    </row>
    <row r="29" spans="2:14" s="30" customFormat="1" ht="16.2">
      <c r="B29" s="1544"/>
      <c r="C29" s="1537"/>
      <c r="D29" s="967"/>
      <c r="E29" s="963"/>
      <c r="F29" s="1111"/>
      <c r="G29" s="1114"/>
      <c r="I29" s="407"/>
    </row>
    <row r="30" spans="2:14" s="30" customFormat="1" ht="19.2">
      <c r="B30" s="1544"/>
      <c r="C30" s="1537"/>
      <c r="D30" s="967"/>
      <c r="E30" s="963"/>
      <c r="F30" s="1111"/>
      <c r="G30" s="1114"/>
      <c r="I30" s="819" t="s">
        <v>736</v>
      </c>
    </row>
    <row r="31" spans="2:14" s="30" customFormat="1" ht="16.8" thickBot="1">
      <c r="B31" s="1544"/>
      <c r="C31" s="1537"/>
      <c r="D31" s="969"/>
      <c r="E31" s="964"/>
      <c r="F31" s="1112"/>
      <c r="G31" s="1115"/>
      <c r="I31" s="407"/>
    </row>
    <row r="32" spans="2:14" s="224" customFormat="1" ht="27" customHeight="1" thickTop="1" thickBot="1">
      <c r="B32" s="1544"/>
      <c r="C32" s="1538"/>
      <c r="D32" s="747"/>
      <c r="E32" s="748" t="s">
        <v>353</v>
      </c>
      <c r="F32" s="1116">
        <f>SUBTOTAL(9,F22:F31)</f>
        <v>0</v>
      </c>
      <c r="G32" s="1117">
        <f>SUBTOTAL(9,G22:G31)</f>
        <v>0</v>
      </c>
      <c r="H32" s="494"/>
      <c r="I32" s="408"/>
    </row>
    <row r="33" spans="2:9" ht="29.4" customHeight="1" thickBot="1">
      <c r="B33" s="1544"/>
      <c r="C33" s="610"/>
      <c r="D33" s="612" t="s">
        <v>99</v>
      </c>
      <c r="E33" s="402" t="s">
        <v>362</v>
      </c>
      <c r="F33" s="495" t="s">
        <v>17</v>
      </c>
      <c r="G33" s="409" t="s">
        <v>286</v>
      </c>
      <c r="H33" s="493"/>
      <c r="I33" s="408"/>
    </row>
    <row r="34" spans="2:9" s="30" customFormat="1" ht="16.8" thickTop="1">
      <c r="B34" s="1544"/>
      <c r="C34" s="1537" t="s">
        <v>359</v>
      </c>
      <c r="D34" s="965"/>
      <c r="E34" s="962"/>
      <c r="F34" s="1110"/>
      <c r="G34" s="1118"/>
      <c r="I34" s="407"/>
    </row>
    <row r="35" spans="2:9" s="30" customFormat="1" ht="16.2">
      <c r="B35" s="1544"/>
      <c r="C35" s="1537"/>
      <c r="D35" s="967"/>
      <c r="E35" s="963"/>
      <c r="F35" s="1111"/>
      <c r="G35" s="1119"/>
      <c r="I35" s="407"/>
    </row>
    <row r="36" spans="2:9" s="30" customFormat="1" ht="16.2">
      <c r="B36" s="1544"/>
      <c r="C36" s="1537"/>
      <c r="D36" s="967"/>
      <c r="E36" s="963"/>
      <c r="F36" s="1111"/>
      <c r="G36" s="1119"/>
      <c r="I36" s="407"/>
    </row>
    <row r="37" spans="2:9" s="30" customFormat="1" ht="16.2">
      <c r="B37" s="1544"/>
      <c r="C37" s="1537"/>
      <c r="D37" s="967"/>
      <c r="E37" s="963"/>
      <c r="F37" s="1111"/>
      <c r="G37" s="1119"/>
      <c r="I37" s="407"/>
    </row>
    <row r="38" spans="2:9" s="30" customFormat="1" ht="16.2">
      <c r="B38" s="1544"/>
      <c r="C38" s="1537"/>
      <c r="D38" s="967"/>
      <c r="E38" s="963"/>
      <c r="F38" s="1111"/>
      <c r="G38" s="1119"/>
      <c r="I38" s="407"/>
    </row>
    <row r="39" spans="2:9" s="30" customFormat="1" ht="16.2">
      <c r="B39" s="1544"/>
      <c r="C39" s="1537"/>
      <c r="D39" s="967"/>
      <c r="E39" s="963"/>
      <c r="F39" s="1111"/>
      <c r="G39" s="1119"/>
      <c r="I39" s="407"/>
    </row>
    <row r="40" spans="2:9" s="30" customFormat="1" ht="16.2">
      <c r="B40" s="1544"/>
      <c r="C40" s="1537"/>
      <c r="D40" s="967"/>
      <c r="E40" s="963"/>
      <c r="F40" s="1111"/>
      <c r="G40" s="1119"/>
      <c r="I40" s="407"/>
    </row>
    <row r="41" spans="2:9" s="30" customFormat="1" ht="16.2">
      <c r="B41" s="1544"/>
      <c r="C41" s="1537"/>
      <c r="D41" s="967"/>
      <c r="E41" s="963"/>
      <c r="F41" s="1111"/>
      <c r="G41" s="1119"/>
      <c r="I41" s="407"/>
    </row>
    <row r="42" spans="2:9" s="30" customFormat="1" ht="19.2">
      <c r="B42" s="1544"/>
      <c r="C42" s="1537"/>
      <c r="D42" s="967"/>
      <c r="E42" s="963"/>
      <c r="F42" s="1111"/>
      <c r="G42" s="1119"/>
      <c r="I42" s="819" t="s">
        <v>736</v>
      </c>
    </row>
    <row r="43" spans="2:9" s="30" customFormat="1" ht="16.8" thickBot="1">
      <c r="B43" s="1544"/>
      <c r="C43" s="1537"/>
      <c r="D43" s="969"/>
      <c r="E43" s="964"/>
      <c r="F43" s="1112"/>
      <c r="G43" s="1120"/>
      <c r="I43" s="407"/>
    </row>
    <row r="44" spans="2:9" s="224" customFormat="1" ht="27" customHeight="1" thickTop="1" thickBot="1">
      <c r="B44" s="1544"/>
      <c r="C44" s="1537"/>
      <c r="D44" s="747"/>
      <c r="E44" s="748" t="s">
        <v>354</v>
      </c>
      <c r="F44" s="1121">
        <f>SUBTOTAL(9,F34:F43)</f>
        <v>0</v>
      </c>
      <c r="G44" s="1122">
        <f>SUBTOTAL(9,G34:G43)</f>
        <v>0</v>
      </c>
      <c r="I44" s="408"/>
    </row>
    <row r="45" spans="2:9" s="224" customFormat="1" ht="31.95" customHeight="1" thickBot="1">
      <c r="B45" s="1544"/>
      <c r="C45" s="744"/>
      <c r="D45" s="613"/>
      <c r="E45" s="228" t="s">
        <v>355</v>
      </c>
      <c r="F45" s="1123">
        <f>F32+F44</f>
        <v>0</v>
      </c>
      <c r="G45" s="1124">
        <f>G32+G44</f>
        <v>0</v>
      </c>
      <c r="I45" s="408"/>
    </row>
    <row r="46" spans="2:9" ht="29.4" customHeight="1" thickBot="1">
      <c r="B46" s="1544"/>
      <c r="C46" s="744"/>
      <c r="D46" s="612" t="s">
        <v>99</v>
      </c>
      <c r="E46" s="402" t="s">
        <v>362</v>
      </c>
      <c r="F46" s="495" t="s">
        <v>17</v>
      </c>
      <c r="G46" s="409" t="s">
        <v>286</v>
      </c>
      <c r="I46" s="408"/>
    </row>
    <row r="47" spans="2:9" s="30" customFormat="1" ht="24.6" thickTop="1">
      <c r="B47" s="1544"/>
      <c r="C47" s="1539" t="s">
        <v>57</v>
      </c>
      <c r="D47" s="1541" t="s">
        <v>211</v>
      </c>
      <c r="E47" s="1198" t="s">
        <v>364</v>
      </c>
      <c r="F47" s="1125"/>
      <c r="G47" s="1126"/>
      <c r="H47" s="491"/>
      <c r="I47" s="407"/>
    </row>
    <row r="48" spans="2:9" s="30" customFormat="1" ht="16.2">
      <c r="B48" s="1544"/>
      <c r="C48" s="1539"/>
      <c r="D48" s="1542"/>
      <c r="E48" s="971"/>
      <c r="F48" s="1127"/>
      <c r="G48" s="1127"/>
      <c r="H48" s="491"/>
      <c r="I48" s="407"/>
    </row>
    <row r="49" spans="2:9" s="30" customFormat="1" ht="16.2">
      <c r="B49" s="1544"/>
      <c r="C49" s="1539"/>
      <c r="D49" s="967"/>
      <c r="E49" s="972"/>
      <c r="F49" s="1114"/>
      <c r="G49" s="1119"/>
      <c r="H49" s="491"/>
      <c r="I49" s="407"/>
    </row>
    <row r="50" spans="2:9" s="30" customFormat="1" ht="16.2">
      <c r="B50" s="1544"/>
      <c r="C50" s="1539"/>
      <c r="D50" s="967"/>
      <c r="E50" s="963"/>
      <c r="F50" s="1114"/>
      <c r="G50" s="1119"/>
      <c r="H50" s="491"/>
      <c r="I50" s="407"/>
    </row>
    <row r="51" spans="2:9" s="30" customFormat="1" ht="16.2">
      <c r="B51" s="1544"/>
      <c r="C51" s="1539"/>
      <c r="D51" s="967"/>
      <c r="E51" s="963"/>
      <c r="F51" s="1111"/>
      <c r="G51" s="1119"/>
      <c r="H51" s="491"/>
      <c r="I51" s="407"/>
    </row>
    <row r="52" spans="2:9" s="30" customFormat="1" ht="16.2">
      <c r="B52" s="1544"/>
      <c r="C52" s="1539"/>
      <c r="D52" s="967"/>
      <c r="E52" s="963"/>
      <c r="F52" s="1111"/>
      <c r="G52" s="1119"/>
      <c r="H52" s="491"/>
      <c r="I52" s="407"/>
    </row>
    <row r="53" spans="2:9" s="30" customFormat="1" ht="16.2">
      <c r="B53" s="1544"/>
      <c r="C53" s="1539"/>
      <c r="D53" s="967"/>
      <c r="E53" s="963"/>
      <c r="F53" s="1111"/>
      <c r="G53" s="1119"/>
      <c r="H53" s="491"/>
      <c r="I53" s="407"/>
    </row>
    <row r="54" spans="2:9" s="30" customFormat="1" ht="19.2">
      <c r="B54" s="1544"/>
      <c r="C54" s="1539"/>
      <c r="D54" s="967"/>
      <c r="E54" s="963"/>
      <c r="F54" s="1111"/>
      <c r="G54" s="1119"/>
      <c r="H54" s="491"/>
      <c r="I54" s="819" t="s">
        <v>736</v>
      </c>
    </row>
    <row r="55" spans="2:9" s="30" customFormat="1" ht="16.8" thickBot="1">
      <c r="B55" s="1544"/>
      <c r="C55" s="1539"/>
      <c r="D55" s="969"/>
      <c r="E55" s="964"/>
      <c r="F55" s="1112"/>
      <c r="G55" s="1120"/>
      <c r="H55" s="491"/>
      <c r="I55" s="407"/>
    </row>
    <row r="56" spans="2:9" s="224" customFormat="1" ht="27" customHeight="1" thickTop="1" thickBot="1">
      <c r="B56" s="1544"/>
      <c r="C56" s="1540"/>
      <c r="D56" s="747"/>
      <c r="E56" s="748" t="s">
        <v>363</v>
      </c>
      <c r="F56" s="1121">
        <f>SUBTOTAL(9,F47:F55)</f>
        <v>0</v>
      </c>
      <c r="G56" s="1128">
        <f>SUBTOTAL(9,G47:G55)</f>
        <v>0</v>
      </c>
      <c r="H56" s="494"/>
      <c r="I56" s="408"/>
    </row>
    <row r="57" spans="2:9" ht="29.4" customHeight="1" thickBot="1">
      <c r="B57" s="740"/>
      <c r="C57" s="743"/>
      <c r="D57" s="404" t="s">
        <v>99</v>
      </c>
      <c r="E57" s="404" t="s">
        <v>362</v>
      </c>
      <c r="F57" s="405" t="s">
        <v>17</v>
      </c>
      <c r="G57" s="1075"/>
      <c r="H57" s="493"/>
    </row>
    <row r="58" spans="2:9" ht="18" customHeight="1">
      <c r="B58" s="741"/>
      <c r="C58" s="1534" t="s">
        <v>356</v>
      </c>
      <c r="D58" s="406" t="s">
        <v>46</v>
      </c>
      <c r="E58" s="406" t="s">
        <v>46</v>
      </c>
      <c r="F58" s="1129">
        <v>3</v>
      </c>
      <c r="G58" s="1076"/>
      <c r="H58" s="493"/>
    </row>
    <row r="59" spans="2:9" ht="18" customHeight="1">
      <c r="B59" s="741"/>
      <c r="C59" s="1535"/>
      <c r="D59" s="614" t="s">
        <v>47</v>
      </c>
      <c r="E59" s="406" t="s">
        <v>47</v>
      </c>
      <c r="F59" s="1129">
        <v>3</v>
      </c>
      <c r="G59" s="1076"/>
      <c r="H59" s="493"/>
    </row>
    <row r="60" spans="2:9" ht="18" customHeight="1" thickBot="1">
      <c r="B60" s="742"/>
      <c r="C60" s="1536"/>
      <c r="D60" s="749"/>
      <c r="E60" s="750" t="s">
        <v>365</v>
      </c>
      <c r="F60" s="1130">
        <v>6</v>
      </c>
      <c r="G60" s="1077"/>
    </row>
    <row r="61" spans="2:9" ht="8.25" customHeight="1">
      <c r="E61" s="3"/>
    </row>
    <row r="65" ht="11.25" customHeight="1"/>
  </sheetData>
  <sheetProtection sheet="1" formatCells="0" formatColumns="0" formatRows="0" insertRows="0" deleteRows="0"/>
  <mergeCells count="27">
    <mergeCell ref="F15:G15"/>
    <mergeCell ref="F16:G16"/>
    <mergeCell ref="F17:G17"/>
    <mergeCell ref="F18:G18"/>
    <mergeCell ref="C58:C60"/>
    <mergeCell ref="C22:C32"/>
    <mergeCell ref="C34:C44"/>
    <mergeCell ref="B17:C17"/>
    <mergeCell ref="B19:C19"/>
    <mergeCell ref="C47:C56"/>
    <mergeCell ref="D47:D48"/>
    <mergeCell ref="B18:C18"/>
    <mergeCell ref="B15:C15"/>
    <mergeCell ref="B16:C16"/>
    <mergeCell ref="B22:B56"/>
    <mergeCell ref="D4:E4"/>
    <mergeCell ref="D3:E3"/>
    <mergeCell ref="B14:C14"/>
    <mergeCell ref="B4:C4"/>
    <mergeCell ref="B3:C3"/>
    <mergeCell ref="B8:C8"/>
    <mergeCell ref="B9:C9"/>
    <mergeCell ref="B10:C10"/>
    <mergeCell ref="B5:C5"/>
    <mergeCell ref="B12:C12"/>
    <mergeCell ref="B13:C13"/>
    <mergeCell ref="D5:E5"/>
  </mergeCells>
  <phoneticPr fontId="2"/>
  <dataValidations count="1">
    <dataValidation type="list" allowBlank="1" showInputMessage="1" showErrorMessage="1" sqref="E48" xr:uid="{00000000-0002-0000-0F00-000000000000}">
      <formula1>"就職支援時間内に実施,放課後等時間外実施の場合有,放課後等時間外を含めて実施,放課後等時間外に実施"</formula1>
    </dataValidation>
  </dataValidations>
  <pageMargins left="0.39370078740157483" right="0.39370078740157483" top="0.59055118110236227" bottom="0.59055118110236227" header="0.39370078740157483" footer="0.31496062992125984"/>
  <pageSetup paperSize="9" scale="99" fitToHeight="15" orientation="portrait" cellComments="asDisplayed" r:id="rId1"/>
  <headerFooter alignWithMargins="0">
    <oddHeader>&amp;R&amp;10&amp;F</oddHeader>
  </headerFooter>
  <legacy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8">
    <tabColor theme="6" tint="0.59999389629810485"/>
    <pageSetUpPr fitToPage="1"/>
  </sheetPr>
  <dimension ref="A1:P95"/>
  <sheetViews>
    <sheetView view="pageBreakPreview" topLeftCell="A19" zoomScale="90" zoomScaleNormal="100" zoomScaleSheetLayoutView="90" workbookViewId="0">
      <selection activeCell="P27" sqref="P27"/>
    </sheetView>
  </sheetViews>
  <sheetFormatPr defaultColWidth="8.88671875" defaultRowHeight="13.2"/>
  <cols>
    <col min="1" max="1" width="3.33203125" customWidth="1"/>
    <col min="2" max="2" width="7.77734375" style="1" customWidth="1"/>
    <col min="3" max="3" width="10.33203125" style="1" customWidth="1"/>
    <col min="4" max="4" width="24" customWidth="1"/>
    <col min="5" max="5" width="31.6640625" customWidth="1"/>
    <col min="6" max="6" width="8" bestFit="1" customWidth="1"/>
    <col min="7" max="7" width="9.6640625" customWidth="1"/>
    <col min="8" max="8" width="3.33203125" customWidth="1"/>
    <col min="9" max="10" width="8.88671875" customWidth="1"/>
    <col min="12" max="12" width="8.88671875" customWidth="1"/>
    <col min="19" max="19" width="46" bestFit="1" customWidth="1"/>
    <col min="20" max="20" width="12.33203125" bestFit="1" customWidth="1"/>
  </cols>
  <sheetData>
    <row r="1" spans="1:16" ht="24" customHeight="1">
      <c r="A1" s="2" t="s">
        <v>515</v>
      </c>
    </row>
    <row r="2" spans="1:16" ht="10.5" customHeight="1" thickBot="1"/>
    <row r="3" spans="1:16" ht="29.25" customHeight="1">
      <c r="B3" s="1452" t="s">
        <v>434</v>
      </c>
      <c r="C3" s="1523"/>
      <c r="D3" s="1518" t="str">
        <f>Data!$A$11</f>
        <v>育児等両立応援訓練（短時間訓練）（５箇月）</v>
      </c>
      <c r="E3" s="1519"/>
    </row>
    <row r="4" spans="1:16" ht="29.25" customHeight="1">
      <c r="B4" s="1379" t="s">
        <v>567</v>
      </c>
      <c r="C4" s="1522"/>
      <c r="D4" s="1516" t="str">
        <f>Data!$I$69</f>
        <v/>
      </c>
      <c r="E4" s="1517"/>
    </row>
    <row r="5" spans="1:16" ht="29.25" customHeight="1" thickBot="1">
      <c r="B5" s="1270" t="s">
        <v>16</v>
      </c>
      <c r="C5" s="1278"/>
      <c r="D5" s="1530" t="str">
        <f>Data!$A$9</f>
        <v/>
      </c>
      <c r="E5" s="1531"/>
    </row>
    <row r="6" spans="1:16" ht="9" customHeight="1">
      <c r="B6" s="19"/>
      <c r="C6" s="19"/>
      <c r="D6" s="89"/>
    </row>
    <row r="7" spans="1:16" ht="24.6" customHeight="1" thickBot="1">
      <c r="B7" s="344" t="s">
        <v>586</v>
      </c>
      <c r="C7" s="522"/>
      <c r="D7" s="89"/>
      <c r="E7" s="223"/>
    </row>
    <row r="8" spans="1:16" ht="38.4" customHeight="1" thickTop="1">
      <c r="B8" s="1524" t="s">
        <v>111</v>
      </c>
      <c r="C8" s="1525"/>
      <c r="D8" s="1258"/>
      <c r="E8" s="523" t="s">
        <v>544</v>
      </c>
      <c r="H8" s="8"/>
      <c r="I8" s="8"/>
      <c r="J8" s="8"/>
      <c r="K8" s="8"/>
      <c r="L8" s="8"/>
      <c r="M8" s="8"/>
      <c r="N8" s="8"/>
      <c r="O8" s="8"/>
      <c r="P8" s="8"/>
    </row>
    <row r="9" spans="1:16" ht="40.200000000000003" customHeight="1">
      <c r="B9" s="1282" t="s">
        <v>542</v>
      </c>
      <c r="C9" s="1300"/>
      <c r="D9" s="1259"/>
      <c r="E9" s="348" t="s">
        <v>1123</v>
      </c>
      <c r="H9" s="8"/>
    </row>
    <row r="10" spans="1:16" ht="37.950000000000003" customHeight="1" thickBot="1">
      <c r="B10" s="1301" t="s">
        <v>342</v>
      </c>
      <c r="C10" s="1302"/>
      <c r="D10" s="1260"/>
      <c r="E10" s="366" t="s">
        <v>737</v>
      </c>
      <c r="H10" s="8"/>
      <c r="I10" s="8"/>
      <c r="J10" s="8"/>
      <c r="K10" s="8"/>
      <c r="L10" s="8"/>
      <c r="M10" s="8"/>
      <c r="N10" s="8"/>
      <c r="O10" s="8"/>
      <c r="P10" s="8"/>
    </row>
    <row r="11" spans="1:16" ht="24.6" customHeight="1" thickBot="1">
      <c r="B11" s="344" t="s">
        <v>587</v>
      </c>
      <c r="C11" s="522"/>
      <c r="D11" s="89"/>
      <c r="E11" s="223"/>
    </row>
    <row r="12" spans="1:16" ht="38.4" customHeight="1" thickTop="1">
      <c r="B12" s="1524" t="s">
        <v>111</v>
      </c>
      <c r="C12" s="1525"/>
      <c r="D12" s="1258"/>
      <c r="E12" s="523" t="s">
        <v>544</v>
      </c>
      <c r="H12" s="8"/>
      <c r="I12" s="8"/>
      <c r="J12" s="8"/>
      <c r="K12" s="8"/>
      <c r="L12" s="8"/>
      <c r="M12" s="8"/>
      <c r="N12" s="8"/>
      <c r="O12" s="8"/>
      <c r="P12" s="8"/>
    </row>
    <row r="13" spans="1:16" ht="40.200000000000003" customHeight="1">
      <c r="B13" s="1282" t="s">
        <v>542</v>
      </c>
      <c r="C13" s="1300"/>
      <c r="D13" s="1259"/>
      <c r="E13" s="348" t="s">
        <v>1123</v>
      </c>
      <c r="H13" s="8"/>
    </row>
    <row r="14" spans="1:16" ht="37.950000000000003" customHeight="1" thickBot="1">
      <c r="B14" s="1301" t="s">
        <v>342</v>
      </c>
      <c r="C14" s="1302"/>
      <c r="D14" s="1243"/>
      <c r="E14" s="366" t="s">
        <v>737</v>
      </c>
      <c r="H14" s="8"/>
      <c r="I14" s="8"/>
      <c r="J14" s="8"/>
      <c r="K14" s="8"/>
      <c r="L14" s="8"/>
      <c r="M14" s="8"/>
      <c r="N14" s="8"/>
      <c r="O14" s="8"/>
      <c r="P14" s="8"/>
    </row>
    <row r="15" spans="1:16" ht="24.6" customHeight="1" thickBot="1">
      <c r="B15" s="344" t="s">
        <v>385</v>
      </c>
      <c r="C15" s="223"/>
      <c r="D15" s="1545"/>
      <c r="E15" s="1545"/>
    </row>
    <row r="16" spans="1:16" ht="37.950000000000003" customHeight="1">
      <c r="B16" s="1272" t="s">
        <v>584</v>
      </c>
      <c r="C16" s="1273"/>
      <c r="D16" s="1059">
        <f>F63+F86+F75</f>
        <v>0</v>
      </c>
      <c r="E16" s="225" t="s">
        <v>52</v>
      </c>
    </row>
    <row r="17" spans="2:14" ht="30" customHeight="1">
      <c r="B17" s="1528" t="s">
        <v>513</v>
      </c>
      <c r="C17" s="1374"/>
      <c r="D17" s="1079">
        <f>G38+G50+G62+G75+G86</f>
        <v>0</v>
      </c>
      <c r="E17" s="521" t="s">
        <v>387</v>
      </c>
      <c r="F17" s="519"/>
      <c r="G17" s="346"/>
      <c r="I17" s="346"/>
    </row>
    <row r="18" spans="2:14" ht="33" customHeight="1" thickBot="1">
      <c r="B18" s="1520" t="s">
        <v>540</v>
      </c>
      <c r="C18" s="1278"/>
      <c r="D18" s="1078" t="str">
        <f>IF(D17=0,"オンライン設定無し",ROUNDUP(D17/D16,3)*100&amp;"%")</f>
        <v>オンライン設定無し</v>
      </c>
      <c r="E18" s="520" t="s">
        <v>541</v>
      </c>
      <c r="F18" s="519"/>
      <c r="G18" s="346"/>
      <c r="I18" s="346"/>
    </row>
    <row r="19" spans="2:14" ht="30" customHeight="1" thickBot="1">
      <c r="B19" s="1379" t="s">
        <v>520</v>
      </c>
      <c r="C19" s="1522"/>
      <c r="D19" s="1060">
        <f>F63</f>
        <v>0</v>
      </c>
      <c r="E19" s="341" t="str">
        <f>CONCATENATE("時間(",K19,L19,M19,N19,")")</f>
        <v>時間(400時間以上)</v>
      </c>
      <c r="F19" s="1532"/>
      <c r="G19" s="1533"/>
      <c r="J19" s="3"/>
      <c r="K19" s="347">
        <f>VLOOKUP($D$3,祝日!$K$3:$S$25,3,FALSE)</f>
        <v>400</v>
      </c>
      <c r="L19" t="s">
        <v>395</v>
      </c>
      <c r="M19" s="347" t="str">
        <f>IF(VLOOKUP($D$3,祝日!$K$3:$S$25,4,FALSE)=999,"",VLOOKUP($D$3,祝日!$K$3:$S$25,4,FALSE))</f>
        <v/>
      </c>
      <c r="N19" t="str">
        <f>IF(M19="","","時間以下")</f>
        <v/>
      </c>
    </row>
    <row r="20" spans="2:14" ht="30" customHeight="1">
      <c r="B20" s="1267" t="s">
        <v>382</v>
      </c>
      <c r="C20" s="1277"/>
      <c r="D20" s="1061">
        <f>F38</f>
        <v>0</v>
      </c>
      <c r="E20" s="226" t="s">
        <v>52</v>
      </c>
      <c r="F20" s="1438"/>
      <c r="G20" s="1439"/>
    </row>
    <row r="21" spans="2:14" ht="30" customHeight="1" thickBot="1">
      <c r="B21" s="1267" t="s">
        <v>383</v>
      </c>
      <c r="C21" s="1277"/>
      <c r="D21" s="1061">
        <f>F50</f>
        <v>0</v>
      </c>
      <c r="E21" s="226" t="s">
        <v>52</v>
      </c>
      <c r="F21" s="1438"/>
      <c r="G21" s="1439"/>
    </row>
    <row r="22" spans="2:14" ht="30" customHeight="1" thickBot="1">
      <c r="B22" s="1378" t="s">
        <v>517</v>
      </c>
      <c r="C22" s="1551"/>
      <c r="D22" s="1068">
        <f>F62</f>
        <v>0</v>
      </c>
      <c r="E22" s="506" t="str">
        <f>CONCATENATE("時間(",K22,L22,M22,N22,")")</f>
        <v>時間(0時間以上0時間以下)</v>
      </c>
      <c r="F22" s="1438"/>
      <c r="G22" s="1439"/>
      <c r="K22" s="347">
        <f>VLOOKUP($D$3,祝日!$K$3:$W$25,10,FALSE)</f>
        <v>0</v>
      </c>
      <c r="L22" t="s">
        <v>395</v>
      </c>
      <c r="M22" s="347">
        <f>IF(VLOOKUP($D$3,祝日!$K$3:$W$25,11,FALSE)=999,"",VLOOKUP($D$3,祝日!$K$3:$W$25,11,FALSE))</f>
        <v>0</v>
      </c>
      <c r="N22" t="str">
        <f>IF(M22="","","時間以下")</f>
        <v>時間以下</v>
      </c>
    </row>
    <row r="23" spans="2:14" ht="30" customHeight="1" thickBot="1">
      <c r="B23" s="1389" t="s">
        <v>518</v>
      </c>
      <c r="C23" s="1543"/>
      <c r="D23" s="1062">
        <f>F75</f>
        <v>0</v>
      </c>
      <c r="E23" s="507" t="str">
        <f>CONCATENATE("時間(",K23,L23,M23,N23,")")</f>
        <v>時間(0時間以上0時間以下)</v>
      </c>
      <c r="F23" s="1438"/>
      <c r="G23" s="1439"/>
      <c r="K23" s="347">
        <f>VLOOKUP($D$3,祝日!$K$3:$W$25,12,FALSE)</f>
        <v>0</v>
      </c>
      <c r="L23" t="s">
        <v>395</v>
      </c>
      <c r="M23" s="347">
        <f>IF(VLOOKUP($D$3,祝日!$K$3:$W$25,13,FALSE)=999,"",VLOOKUP($D$3,祝日!$K$3:$W$25,13,FALSE))</f>
        <v>0</v>
      </c>
      <c r="N23" t="str">
        <f>IF(M23="","","時間以下")</f>
        <v>時間以下</v>
      </c>
    </row>
    <row r="24" spans="2:14" ht="30" customHeight="1" thickBot="1">
      <c r="B24" s="1389" t="s">
        <v>386</v>
      </c>
      <c r="C24" s="1543"/>
      <c r="D24" s="1062">
        <f>F86</f>
        <v>0</v>
      </c>
      <c r="E24" s="230" t="str">
        <f>CONCATENATE("時間(",K24,L24,M24,N24,")")</f>
        <v>時間(20時間以上)</v>
      </c>
      <c r="F24" s="1532"/>
      <c r="G24" s="1533"/>
      <c r="J24" s="3"/>
      <c r="K24" s="347">
        <f>VLOOKUP($D$3,祝日!$K$3:$S$25,5,FALSE)</f>
        <v>20</v>
      </c>
      <c r="L24" t="s">
        <v>395</v>
      </c>
      <c r="M24" s="347" t="str">
        <f>IF(VLOOKUP($D$3,祝日!$K$3:$S$25,6,FALSE)=999,"",VLOOKUP($D$3,祝日!$K$3:$S$25,6,FALSE))</f>
        <v/>
      </c>
      <c r="N24" t="str">
        <f>IF(M24="","","時間以下")</f>
        <v/>
      </c>
    </row>
    <row r="25" spans="2:14" ht="30" customHeight="1" thickBot="1">
      <c r="B25" s="1270" t="s">
        <v>728</v>
      </c>
      <c r="C25" s="1278"/>
      <c r="D25" s="1063">
        <f>F90</f>
        <v>6</v>
      </c>
      <c r="E25" s="227" t="s">
        <v>52</v>
      </c>
    </row>
    <row r="26" spans="2:14" ht="40.5" customHeight="1" thickBot="1">
      <c r="B26" s="344" t="s">
        <v>36</v>
      </c>
      <c r="C26" s="342"/>
      <c r="D26" s="343"/>
      <c r="E26" s="8"/>
    </row>
    <row r="27" spans="2:14" ht="30" customHeight="1" thickBot="1">
      <c r="B27" s="345"/>
      <c r="C27" s="610"/>
      <c r="D27" s="612" t="s">
        <v>99</v>
      </c>
      <c r="E27" s="402" t="s">
        <v>362</v>
      </c>
      <c r="F27" s="402" t="s">
        <v>17</v>
      </c>
      <c r="G27" s="492" t="s">
        <v>286</v>
      </c>
      <c r="H27" s="493"/>
    </row>
    <row r="28" spans="2:14" s="30" customFormat="1" ht="16.8" thickTop="1">
      <c r="B28" s="1552" t="s">
        <v>357</v>
      </c>
      <c r="C28" s="1550" t="s">
        <v>358</v>
      </c>
      <c r="D28" s="965"/>
      <c r="E28" s="962"/>
      <c r="F28" s="966"/>
      <c r="G28" s="322"/>
      <c r="I28" s="407"/>
    </row>
    <row r="29" spans="2:14" s="30" customFormat="1" ht="16.2">
      <c r="B29" s="1544"/>
      <c r="C29" s="1537"/>
      <c r="D29" s="967"/>
      <c r="E29" s="963"/>
      <c r="F29" s="968"/>
      <c r="G29" s="323"/>
      <c r="I29" s="407"/>
    </row>
    <row r="30" spans="2:14" s="30" customFormat="1" ht="16.2">
      <c r="B30" s="1544"/>
      <c r="C30" s="1537"/>
      <c r="D30" s="967"/>
      <c r="E30" s="963"/>
      <c r="F30" s="968"/>
      <c r="G30" s="323"/>
      <c r="I30" s="407"/>
    </row>
    <row r="31" spans="2:14" s="30" customFormat="1" ht="16.2">
      <c r="B31" s="1544"/>
      <c r="C31" s="1537"/>
      <c r="D31" s="967"/>
      <c r="E31" s="963"/>
      <c r="F31" s="968"/>
      <c r="G31" s="323"/>
      <c r="I31" s="407"/>
    </row>
    <row r="32" spans="2:14" s="30" customFormat="1" ht="16.2">
      <c r="B32" s="1544"/>
      <c r="C32" s="1537"/>
      <c r="D32" s="967"/>
      <c r="E32" s="963"/>
      <c r="F32" s="968"/>
      <c r="G32" s="323"/>
      <c r="I32" s="407"/>
    </row>
    <row r="33" spans="2:9" s="30" customFormat="1" ht="16.2">
      <c r="B33" s="1544"/>
      <c r="C33" s="1537"/>
      <c r="D33" s="967"/>
      <c r="E33" s="963"/>
      <c r="F33" s="968"/>
      <c r="G33" s="323"/>
      <c r="I33" s="407"/>
    </row>
    <row r="34" spans="2:9" s="30" customFormat="1" ht="16.2">
      <c r="B34" s="1544"/>
      <c r="C34" s="1537"/>
      <c r="D34" s="967"/>
      <c r="E34" s="963"/>
      <c r="F34" s="968"/>
      <c r="G34" s="323"/>
      <c r="I34" s="407"/>
    </row>
    <row r="35" spans="2:9" s="30" customFormat="1" ht="16.2">
      <c r="B35" s="1544"/>
      <c r="C35" s="1537"/>
      <c r="D35" s="967"/>
      <c r="E35" s="963"/>
      <c r="F35" s="968"/>
      <c r="G35" s="323"/>
      <c r="I35" s="407"/>
    </row>
    <row r="36" spans="2:9" s="30" customFormat="1" ht="19.2">
      <c r="B36" s="1544"/>
      <c r="C36" s="1537"/>
      <c r="D36" s="967"/>
      <c r="E36" s="963"/>
      <c r="F36" s="968"/>
      <c r="G36" s="323"/>
      <c r="I36" s="819" t="s">
        <v>736</v>
      </c>
    </row>
    <row r="37" spans="2:9" s="30" customFormat="1" ht="16.8" thickBot="1">
      <c r="B37" s="1544"/>
      <c r="C37" s="1537"/>
      <c r="D37" s="969"/>
      <c r="E37" s="964"/>
      <c r="F37" s="970"/>
      <c r="G37" s="324"/>
      <c r="I37" s="407"/>
    </row>
    <row r="38" spans="2:9" s="224" customFormat="1" ht="27" customHeight="1" thickTop="1" thickBot="1">
      <c r="B38" s="1544"/>
      <c r="C38" s="1537"/>
      <c r="D38" s="747"/>
      <c r="E38" s="746" t="s">
        <v>353</v>
      </c>
      <c r="F38" s="1069">
        <f>SUBTOTAL(9,F28:F37)</f>
        <v>0</v>
      </c>
      <c r="G38" s="1071">
        <f>SUBTOTAL(9,G28:G37)</f>
        <v>0</v>
      </c>
      <c r="H38" s="494"/>
      <c r="I38" s="408"/>
    </row>
    <row r="39" spans="2:9" ht="29.4" customHeight="1" thickBot="1">
      <c r="B39" s="1544"/>
      <c r="C39" s="611"/>
      <c r="D39" s="612" t="s">
        <v>99</v>
      </c>
      <c r="E39" s="402" t="s">
        <v>362</v>
      </c>
      <c r="F39" s="402" t="s">
        <v>17</v>
      </c>
      <c r="G39" s="409" t="s">
        <v>286</v>
      </c>
      <c r="H39" s="493"/>
      <c r="I39" s="408"/>
    </row>
    <row r="40" spans="2:9" s="30" customFormat="1" ht="16.8" thickTop="1">
      <c r="B40" s="1544"/>
      <c r="C40" s="1537" t="s">
        <v>359</v>
      </c>
      <c r="D40" s="965"/>
      <c r="E40" s="962"/>
      <c r="F40" s="966"/>
      <c r="G40" s="325"/>
      <c r="I40" s="407"/>
    </row>
    <row r="41" spans="2:9" s="30" customFormat="1" ht="16.2">
      <c r="B41" s="1544"/>
      <c r="C41" s="1537"/>
      <c r="D41" s="967"/>
      <c r="E41" s="963"/>
      <c r="F41" s="968"/>
      <c r="G41" s="326"/>
      <c r="I41" s="407"/>
    </row>
    <row r="42" spans="2:9" s="30" customFormat="1" ht="16.2">
      <c r="B42" s="1544"/>
      <c r="C42" s="1537"/>
      <c r="D42" s="967"/>
      <c r="E42" s="963"/>
      <c r="F42" s="968"/>
      <c r="G42" s="326"/>
      <c r="I42" s="407"/>
    </row>
    <row r="43" spans="2:9" s="30" customFormat="1" ht="16.2">
      <c r="B43" s="1544"/>
      <c r="C43" s="1537"/>
      <c r="D43" s="967"/>
      <c r="E43" s="963"/>
      <c r="F43" s="968"/>
      <c r="G43" s="326"/>
      <c r="I43" s="407"/>
    </row>
    <row r="44" spans="2:9" s="30" customFormat="1" ht="16.2">
      <c r="B44" s="1544"/>
      <c r="C44" s="1537"/>
      <c r="D44" s="967"/>
      <c r="E44" s="963"/>
      <c r="F44" s="968"/>
      <c r="G44" s="326"/>
      <c r="I44" s="407"/>
    </row>
    <row r="45" spans="2:9" s="30" customFormat="1" ht="16.2">
      <c r="B45" s="1544"/>
      <c r="C45" s="1537"/>
      <c r="D45" s="967"/>
      <c r="E45" s="963"/>
      <c r="F45" s="968"/>
      <c r="G45" s="326"/>
      <c r="I45" s="407"/>
    </row>
    <row r="46" spans="2:9" s="30" customFormat="1" ht="16.2">
      <c r="B46" s="1544"/>
      <c r="C46" s="1537"/>
      <c r="D46" s="967"/>
      <c r="E46" s="963"/>
      <c r="F46" s="968"/>
      <c r="G46" s="326"/>
      <c r="I46" s="407"/>
    </row>
    <row r="47" spans="2:9" s="30" customFormat="1" ht="16.2">
      <c r="B47" s="1544"/>
      <c r="C47" s="1537"/>
      <c r="D47" s="967"/>
      <c r="E47" s="963"/>
      <c r="F47" s="968"/>
      <c r="G47" s="326"/>
      <c r="I47" s="407"/>
    </row>
    <row r="48" spans="2:9" s="30" customFormat="1" ht="19.2">
      <c r="B48" s="1544"/>
      <c r="C48" s="1537"/>
      <c r="D48" s="967"/>
      <c r="E48" s="963"/>
      <c r="F48" s="968"/>
      <c r="G48" s="326"/>
      <c r="I48" s="819" t="s">
        <v>736</v>
      </c>
    </row>
    <row r="49" spans="2:9" s="30" customFormat="1" ht="16.8" thickBot="1">
      <c r="B49" s="1544"/>
      <c r="C49" s="1537"/>
      <c r="D49" s="969"/>
      <c r="E49" s="964"/>
      <c r="F49" s="970"/>
      <c r="G49" s="327"/>
      <c r="I49" s="407"/>
    </row>
    <row r="50" spans="2:9" s="224" customFormat="1" ht="27" customHeight="1" thickTop="1" thickBot="1">
      <c r="B50" s="1544"/>
      <c r="C50" s="1537"/>
      <c r="D50" s="747"/>
      <c r="E50" s="748" t="s">
        <v>354</v>
      </c>
      <c r="F50" s="1064">
        <f>SUBTOTAL(9,F40:F49)</f>
        <v>0</v>
      </c>
      <c r="G50" s="1072">
        <f>SUBTOTAL(9,G40:G49)</f>
        <v>0</v>
      </c>
      <c r="I50" s="408"/>
    </row>
    <row r="51" spans="2:9" ht="29.4" customHeight="1" thickBot="1">
      <c r="B51" s="1544"/>
      <c r="C51" s="611"/>
      <c r="D51" s="612" t="s">
        <v>99</v>
      </c>
      <c r="E51" s="402" t="s">
        <v>362</v>
      </c>
      <c r="F51" s="402" t="s">
        <v>17</v>
      </c>
      <c r="G51" s="409" t="s">
        <v>286</v>
      </c>
      <c r="H51" s="493"/>
      <c r="I51" s="408"/>
    </row>
    <row r="52" spans="2:9" s="30" customFormat="1" ht="16.8" thickTop="1">
      <c r="B52" s="1544"/>
      <c r="C52" s="1550" t="s">
        <v>485</v>
      </c>
      <c r="D52" s="965"/>
      <c r="E52" s="962"/>
      <c r="F52" s="966"/>
      <c r="G52" s="325"/>
      <c r="I52" s="407"/>
    </row>
    <row r="53" spans="2:9" s="30" customFormat="1" ht="16.2">
      <c r="B53" s="1544"/>
      <c r="C53" s="1537"/>
      <c r="D53" s="967"/>
      <c r="E53" s="963"/>
      <c r="F53" s="968"/>
      <c r="G53" s="326"/>
      <c r="I53" s="407"/>
    </row>
    <row r="54" spans="2:9" s="30" customFormat="1" ht="16.2">
      <c r="B54" s="1544"/>
      <c r="C54" s="1537"/>
      <c r="D54" s="967"/>
      <c r="E54" s="963"/>
      <c r="F54" s="968"/>
      <c r="G54" s="326"/>
      <c r="I54" s="407"/>
    </row>
    <row r="55" spans="2:9" s="30" customFormat="1" ht="16.2">
      <c r="B55" s="1544"/>
      <c r="C55" s="1537"/>
      <c r="D55" s="967"/>
      <c r="E55" s="963"/>
      <c r="F55" s="968"/>
      <c r="G55" s="326"/>
      <c r="I55" s="407"/>
    </row>
    <row r="56" spans="2:9" s="30" customFormat="1" ht="16.2">
      <c r="B56" s="1544"/>
      <c r="C56" s="1537"/>
      <c r="D56" s="967"/>
      <c r="E56" s="963"/>
      <c r="F56" s="968"/>
      <c r="G56" s="326"/>
      <c r="I56" s="407"/>
    </row>
    <row r="57" spans="2:9" s="30" customFormat="1" ht="16.2">
      <c r="B57" s="1544"/>
      <c r="C57" s="1537"/>
      <c r="D57" s="967"/>
      <c r="E57" s="963"/>
      <c r="F57" s="968"/>
      <c r="G57" s="326"/>
      <c r="I57" s="407"/>
    </row>
    <row r="58" spans="2:9" s="30" customFormat="1" ht="16.2">
      <c r="B58" s="1544"/>
      <c r="C58" s="1537"/>
      <c r="D58" s="967"/>
      <c r="E58" s="963"/>
      <c r="F58" s="968"/>
      <c r="G58" s="326"/>
      <c r="I58" s="407"/>
    </row>
    <row r="59" spans="2:9" s="30" customFormat="1" ht="16.2">
      <c r="B59" s="1544"/>
      <c r="C59" s="1537"/>
      <c r="D59" s="967"/>
      <c r="E59" s="963"/>
      <c r="F59" s="968"/>
      <c r="G59" s="326"/>
      <c r="I59" s="407"/>
    </row>
    <row r="60" spans="2:9" s="30" customFormat="1" ht="19.2">
      <c r="B60" s="1544"/>
      <c r="C60" s="1537"/>
      <c r="D60" s="967"/>
      <c r="E60" s="963"/>
      <c r="F60" s="968"/>
      <c r="G60" s="326"/>
      <c r="I60" s="819" t="s">
        <v>736</v>
      </c>
    </row>
    <row r="61" spans="2:9" s="30" customFormat="1" ht="16.8" thickBot="1">
      <c r="B61" s="1544"/>
      <c r="C61" s="1537"/>
      <c r="D61" s="969"/>
      <c r="E61" s="964"/>
      <c r="F61" s="970"/>
      <c r="G61" s="327"/>
      <c r="I61" s="407"/>
    </row>
    <row r="62" spans="2:9" s="224" customFormat="1" ht="27" customHeight="1" thickTop="1" thickBot="1">
      <c r="B62" s="1544"/>
      <c r="C62" s="1538"/>
      <c r="D62" s="747"/>
      <c r="E62" s="748" t="s">
        <v>519</v>
      </c>
      <c r="F62" s="1064">
        <f>SUBTOTAL(9,F52:F61)</f>
        <v>0</v>
      </c>
      <c r="G62" s="1072">
        <f>SUBTOTAL(9,G52:G61)</f>
        <v>0</v>
      </c>
      <c r="I62" s="408"/>
    </row>
    <row r="63" spans="2:9" s="224" customFormat="1" ht="31.95" customHeight="1" thickBot="1">
      <c r="B63" s="1544"/>
      <c r="C63" s="745"/>
      <c r="D63" s="1546" t="s">
        <v>514</v>
      </c>
      <c r="E63" s="1547"/>
      <c r="F63" s="1065">
        <f>F38+F50+F62</f>
        <v>0</v>
      </c>
      <c r="G63" s="1073">
        <f>G38+G50</f>
        <v>0</v>
      </c>
      <c r="I63" s="408"/>
    </row>
    <row r="64" spans="2:9" ht="29.4" customHeight="1" thickBot="1">
      <c r="B64" s="1544"/>
      <c r="C64" s="611"/>
      <c r="D64" s="615" t="s">
        <v>99</v>
      </c>
      <c r="E64" s="402" t="s">
        <v>362</v>
      </c>
      <c r="F64" s="402" t="s">
        <v>17</v>
      </c>
      <c r="G64" s="409" t="s">
        <v>286</v>
      </c>
      <c r="H64" s="493"/>
      <c r="I64" s="408"/>
    </row>
    <row r="65" spans="2:11" s="30" customFormat="1" ht="16.8" thickTop="1">
      <c r="B65" s="1544"/>
      <c r="C65" s="1550" t="s">
        <v>474</v>
      </c>
      <c r="D65" s="965"/>
      <c r="E65" s="962"/>
      <c r="F65" s="966"/>
      <c r="G65" s="325"/>
      <c r="I65" s="407"/>
    </row>
    <row r="66" spans="2:11" s="30" customFormat="1" ht="16.2">
      <c r="B66" s="1544"/>
      <c r="C66" s="1537"/>
      <c r="D66" s="967"/>
      <c r="E66" s="963"/>
      <c r="F66" s="968"/>
      <c r="G66" s="326"/>
      <c r="I66" s="407"/>
    </row>
    <row r="67" spans="2:11" s="30" customFormat="1" ht="16.2">
      <c r="B67" s="1544"/>
      <c r="C67" s="1537"/>
      <c r="D67" s="967"/>
      <c r="E67" s="963"/>
      <c r="F67" s="968"/>
      <c r="G67" s="326"/>
      <c r="I67" s="407"/>
      <c r="K67" s="36"/>
    </row>
    <row r="68" spans="2:11" s="30" customFormat="1" ht="16.2">
      <c r="B68" s="1544"/>
      <c r="C68" s="1537"/>
      <c r="D68" s="967"/>
      <c r="E68" s="963"/>
      <c r="F68" s="968"/>
      <c r="G68" s="326"/>
      <c r="I68" s="407"/>
    </row>
    <row r="69" spans="2:11" s="30" customFormat="1" ht="16.2">
      <c r="B69" s="1544"/>
      <c r="C69" s="1537"/>
      <c r="D69" s="967"/>
      <c r="E69" s="963"/>
      <c r="F69" s="968"/>
      <c r="G69" s="326"/>
      <c r="I69" s="407"/>
    </row>
    <row r="70" spans="2:11" s="30" customFormat="1" ht="16.2">
      <c r="B70" s="1544"/>
      <c r="C70" s="1537"/>
      <c r="D70" s="967"/>
      <c r="E70" s="963"/>
      <c r="F70" s="968"/>
      <c r="G70" s="326"/>
      <c r="I70" s="407"/>
    </row>
    <row r="71" spans="2:11" s="30" customFormat="1" ht="16.2">
      <c r="B71" s="1544"/>
      <c r="C71" s="1537"/>
      <c r="D71" s="967"/>
      <c r="E71" s="963"/>
      <c r="F71" s="968"/>
      <c r="G71" s="326"/>
      <c r="I71" s="407"/>
    </row>
    <row r="72" spans="2:11" s="30" customFormat="1" ht="16.2">
      <c r="B72" s="1544"/>
      <c r="C72" s="1537"/>
      <c r="D72" s="967"/>
      <c r="E72" s="963"/>
      <c r="F72" s="968"/>
      <c r="G72" s="326"/>
      <c r="I72" s="407"/>
    </row>
    <row r="73" spans="2:11" s="30" customFormat="1" ht="19.2">
      <c r="B73" s="1544"/>
      <c r="C73" s="1537"/>
      <c r="D73" s="967"/>
      <c r="E73" s="963"/>
      <c r="F73" s="968"/>
      <c r="G73" s="326"/>
      <c r="I73" s="819" t="s">
        <v>736</v>
      </c>
    </row>
    <row r="74" spans="2:11" s="30" customFormat="1" ht="16.8" thickBot="1">
      <c r="B74" s="1544"/>
      <c r="C74" s="1537"/>
      <c r="D74" s="969"/>
      <c r="E74" s="964"/>
      <c r="F74" s="970"/>
      <c r="G74" s="327"/>
      <c r="I74" s="407"/>
    </row>
    <row r="75" spans="2:11" s="224" customFormat="1" ht="27" customHeight="1" thickTop="1" thickBot="1">
      <c r="B75" s="1544"/>
      <c r="C75" s="1538"/>
      <c r="D75" s="747"/>
      <c r="E75" s="748" t="s">
        <v>516</v>
      </c>
      <c r="F75" s="1064">
        <f>SUBTOTAL(9,F65:F74)</f>
        <v>0</v>
      </c>
      <c r="G75" s="1072">
        <f>SUBTOTAL(9,G65:G74)</f>
        <v>0</v>
      </c>
      <c r="I75" s="408"/>
    </row>
    <row r="76" spans="2:11" ht="29.4" customHeight="1" thickBot="1">
      <c r="B76" s="1544"/>
      <c r="C76" s="744"/>
      <c r="D76" s="615" t="s">
        <v>99</v>
      </c>
      <c r="E76" s="402" t="s">
        <v>362</v>
      </c>
      <c r="F76" s="495" t="s">
        <v>17</v>
      </c>
      <c r="G76" s="409" t="s">
        <v>286</v>
      </c>
      <c r="I76" s="408"/>
    </row>
    <row r="77" spans="2:11" s="30" customFormat="1" ht="24.6" thickTop="1">
      <c r="B77" s="1544"/>
      <c r="C77" s="1537" t="s">
        <v>57</v>
      </c>
      <c r="D77" s="1541" t="s">
        <v>211</v>
      </c>
      <c r="E77" s="1198" t="s">
        <v>364</v>
      </c>
      <c r="F77" s="1199"/>
      <c r="G77" s="403"/>
      <c r="H77" s="491"/>
      <c r="I77" s="407"/>
    </row>
    <row r="78" spans="2:11" s="30" customFormat="1" ht="16.2">
      <c r="B78" s="1544"/>
      <c r="C78" s="1537"/>
      <c r="D78" s="1542"/>
      <c r="E78" s="971"/>
      <c r="F78" s="1200"/>
      <c r="G78" s="496"/>
      <c r="H78" s="491"/>
      <c r="I78" s="407"/>
    </row>
    <row r="79" spans="2:11" s="30" customFormat="1" ht="16.2">
      <c r="B79" s="1544"/>
      <c r="C79" s="1537"/>
      <c r="D79" s="967"/>
      <c r="E79" s="972"/>
      <c r="F79" s="1201"/>
      <c r="G79" s="326"/>
      <c r="H79" s="491"/>
      <c r="I79" s="407"/>
    </row>
    <row r="80" spans="2:11" s="30" customFormat="1" ht="16.2">
      <c r="B80" s="1544"/>
      <c r="C80" s="1537"/>
      <c r="D80" s="967"/>
      <c r="E80" s="963"/>
      <c r="F80" s="1201"/>
      <c r="G80" s="326"/>
      <c r="H80" s="491"/>
      <c r="I80" s="407"/>
    </row>
    <row r="81" spans="2:9" s="30" customFormat="1" ht="16.2">
      <c r="B81" s="1544"/>
      <c r="C81" s="1537"/>
      <c r="D81" s="967"/>
      <c r="E81" s="963"/>
      <c r="F81" s="968"/>
      <c r="G81" s="326"/>
      <c r="H81" s="491"/>
      <c r="I81" s="407"/>
    </row>
    <row r="82" spans="2:9" s="30" customFormat="1" ht="16.2">
      <c r="B82" s="1544"/>
      <c r="C82" s="1537"/>
      <c r="D82" s="967"/>
      <c r="E82" s="963"/>
      <c r="F82" s="968"/>
      <c r="G82" s="326"/>
      <c r="H82" s="491"/>
      <c r="I82" s="407"/>
    </row>
    <row r="83" spans="2:9" s="30" customFormat="1" ht="16.2">
      <c r="B83" s="1544"/>
      <c r="C83" s="1537"/>
      <c r="D83" s="967"/>
      <c r="E83" s="963"/>
      <c r="F83" s="968"/>
      <c r="G83" s="326"/>
      <c r="H83" s="491"/>
      <c r="I83" s="407"/>
    </row>
    <row r="84" spans="2:9" s="30" customFormat="1" ht="19.2">
      <c r="B84" s="1544"/>
      <c r="C84" s="1537"/>
      <c r="D84" s="967"/>
      <c r="E84" s="963"/>
      <c r="F84" s="968"/>
      <c r="G84" s="326"/>
      <c r="H84" s="491"/>
      <c r="I84" s="819" t="s">
        <v>736</v>
      </c>
    </row>
    <row r="85" spans="2:9" s="30" customFormat="1" ht="16.8" thickBot="1">
      <c r="B85" s="1544"/>
      <c r="C85" s="1537"/>
      <c r="D85" s="969"/>
      <c r="E85" s="964"/>
      <c r="F85" s="970"/>
      <c r="G85" s="327"/>
      <c r="H85" s="491"/>
      <c r="I85" s="407"/>
    </row>
    <row r="86" spans="2:9" s="224" customFormat="1" ht="27" customHeight="1" thickTop="1" thickBot="1">
      <c r="B86" s="1544"/>
      <c r="C86" s="1538"/>
      <c r="D86" s="747"/>
      <c r="E86" s="748" t="s">
        <v>363</v>
      </c>
      <c r="F86" s="1070">
        <f>SUBTOTAL(9,F77:F85)</f>
        <v>0</v>
      </c>
      <c r="G86" s="1074">
        <f>SUBTOTAL(9,G77:G85)</f>
        <v>0</v>
      </c>
      <c r="H86" s="494"/>
      <c r="I86" s="408"/>
    </row>
    <row r="87" spans="2:9" ht="29.4" customHeight="1" thickBot="1">
      <c r="B87" s="740"/>
      <c r="C87" s="611"/>
      <c r="D87" s="404" t="s">
        <v>99</v>
      </c>
      <c r="E87" s="404" t="s">
        <v>362</v>
      </c>
      <c r="F87" s="405" t="s">
        <v>17</v>
      </c>
      <c r="G87" s="1075"/>
      <c r="H87" s="493"/>
    </row>
    <row r="88" spans="2:9" ht="18" customHeight="1">
      <c r="B88" s="741"/>
      <c r="C88" s="1548" t="s">
        <v>356</v>
      </c>
      <c r="D88" s="406" t="s">
        <v>46</v>
      </c>
      <c r="E88" s="406" t="s">
        <v>46</v>
      </c>
      <c r="F88" s="1066">
        <v>3</v>
      </c>
      <c r="G88" s="1076"/>
      <c r="H88" s="493"/>
    </row>
    <row r="89" spans="2:9" ht="18" customHeight="1">
      <c r="B89" s="741"/>
      <c r="C89" s="1548"/>
      <c r="D89" s="614" t="s">
        <v>47</v>
      </c>
      <c r="E89" s="406" t="s">
        <v>47</v>
      </c>
      <c r="F89" s="1066">
        <v>3</v>
      </c>
      <c r="G89" s="1076"/>
      <c r="H89" s="493"/>
    </row>
    <row r="90" spans="2:9" ht="18" customHeight="1" thickBot="1">
      <c r="B90" s="742"/>
      <c r="C90" s="1549"/>
      <c r="D90" s="749"/>
      <c r="E90" s="750" t="s">
        <v>365</v>
      </c>
      <c r="F90" s="1067">
        <v>6</v>
      </c>
      <c r="G90" s="1077"/>
    </row>
    <row r="91" spans="2:9" ht="8.25" customHeight="1">
      <c r="E91" s="3"/>
    </row>
    <row r="95" spans="2:9" ht="11.25" customHeight="1"/>
  </sheetData>
  <sheetProtection sheet="1" formatCells="0" formatColumns="0" formatRows="0" insertRows="0" deleteRows="0"/>
  <mergeCells count="38">
    <mergeCell ref="B10:C10"/>
    <mergeCell ref="B12:C12"/>
    <mergeCell ref="B13:C13"/>
    <mergeCell ref="B14:C14"/>
    <mergeCell ref="C88:C90"/>
    <mergeCell ref="C52:C62"/>
    <mergeCell ref="C65:C75"/>
    <mergeCell ref="B24:C24"/>
    <mergeCell ref="B22:C22"/>
    <mergeCell ref="B16:C16"/>
    <mergeCell ref="B17:C17"/>
    <mergeCell ref="B19:C19"/>
    <mergeCell ref="B25:C25"/>
    <mergeCell ref="C28:C38"/>
    <mergeCell ref="C40:C50"/>
    <mergeCell ref="B28:B86"/>
    <mergeCell ref="B8:C8"/>
    <mergeCell ref="B9:C9"/>
    <mergeCell ref="B3:C3"/>
    <mergeCell ref="B4:C4"/>
    <mergeCell ref="B5:C5"/>
    <mergeCell ref="D3:E3"/>
    <mergeCell ref="D4:E4"/>
    <mergeCell ref="D5:E5"/>
    <mergeCell ref="D15:E15"/>
    <mergeCell ref="D63:E63"/>
    <mergeCell ref="C77:C86"/>
    <mergeCell ref="B23:C23"/>
    <mergeCell ref="F23:G23"/>
    <mergeCell ref="B21:C21"/>
    <mergeCell ref="F21:G21"/>
    <mergeCell ref="F24:G24"/>
    <mergeCell ref="D77:D78"/>
    <mergeCell ref="F19:G19"/>
    <mergeCell ref="B20:C20"/>
    <mergeCell ref="F20:G20"/>
    <mergeCell ref="B18:C18"/>
    <mergeCell ref="F22:G22"/>
  </mergeCells>
  <phoneticPr fontId="2"/>
  <dataValidations count="1">
    <dataValidation type="list" allowBlank="1" showInputMessage="1" showErrorMessage="1" sqref="E78" xr:uid="{00000000-0002-0000-1000-000000000000}">
      <formula1>"就職支援時間内に実施,放課後等時間外実施の場合有,放課後等時間外を含めて実施,放課後等時間外に実施"</formula1>
    </dataValidation>
  </dataValidations>
  <pageMargins left="0.39370078740157483" right="0.39370078740157483" top="0.59055118110236227" bottom="0.59055118110236227" header="0.39370078740157483" footer="0.31496062992125984"/>
  <pageSetup paperSize="9" scale="99" fitToHeight="0" orientation="portrait" cellComments="asDisplayed" r:id="rId1"/>
  <headerFooter alignWithMargins="0">
    <oddHeader>&amp;R&amp;10&amp;F</oddHeader>
  </headerFooter>
  <legacy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9">
    <pageSetUpPr fitToPage="1"/>
  </sheetPr>
  <dimension ref="A1:H25"/>
  <sheetViews>
    <sheetView view="pageBreakPreview" zoomScale="90" zoomScaleNormal="100" zoomScaleSheetLayoutView="90" workbookViewId="0">
      <selection activeCell="D7" sqref="D7"/>
    </sheetView>
  </sheetViews>
  <sheetFormatPr defaultRowHeight="13.2"/>
  <cols>
    <col min="1" max="1" width="3.33203125" customWidth="1"/>
    <col min="2" max="2" width="9.88671875" style="1" customWidth="1"/>
    <col min="3" max="3" width="16.6640625" customWidth="1"/>
    <col min="4" max="4" width="56" customWidth="1"/>
    <col min="5" max="5" width="7.21875" customWidth="1"/>
    <col min="6" max="7" width="3.33203125" customWidth="1"/>
    <col min="8" max="8" width="80.21875" customWidth="1"/>
  </cols>
  <sheetData>
    <row r="1" spans="1:8" ht="24" customHeight="1">
      <c r="A1" s="2" t="s">
        <v>118</v>
      </c>
    </row>
    <row r="2" spans="1:8" ht="10.5" customHeight="1" thickBot="1"/>
    <row r="3" spans="1:8" ht="29.25" customHeight="1">
      <c r="B3" s="1452" t="s">
        <v>434</v>
      </c>
      <c r="C3" s="1523"/>
      <c r="D3" s="1518" t="str">
        <f>Data!$A$11</f>
        <v>育児等両立応援訓練（短時間訓練）（５箇月）</v>
      </c>
      <c r="E3" s="1519"/>
    </row>
    <row r="4" spans="1:8" ht="29.25" customHeight="1">
      <c r="B4" s="1379" t="s">
        <v>567</v>
      </c>
      <c r="C4" s="1522"/>
      <c r="D4" s="1516" t="str">
        <f>Data!$I$69</f>
        <v/>
      </c>
      <c r="E4" s="1517"/>
    </row>
    <row r="5" spans="1:8" ht="29.25" customHeight="1" thickBot="1">
      <c r="B5" s="1270" t="s">
        <v>16</v>
      </c>
      <c r="C5" s="1278"/>
      <c r="D5" s="1530" t="str">
        <f>Data!$A$9</f>
        <v/>
      </c>
      <c r="E5" s="1531"/>
    </row>
    <row r="6" spans="1:8" ht="12.75" customHeight="1" thickBot="1">
      <c r="B6" s="8"/>
      <c r="C6" s="8"/>
      <c r="D6" s="8"/>
      <c r="E6" s="8"/>
      <c r="F6" s="8"/>
      <c r="G6" s="8"/>
      <c r="H6" s="574" t="s">
        <v>410</v>
      </c>
    </row>
    <row r="7" spans="1:8" ht="24.9" customHeight="1" thickTop="1">
      <c r="B7" s="1553" t="s">
        <v>189</v>
      </c>
      <c r="C7" s="498" t="s">
        <v>48</v>
      </c>
      <c r="D7" s="1228"/>
      <c r="E7" s="379" t="s">
        <v>371</v>
      </c>
      <c r="H7" s="349"/>
    </row>
    <row r="8" spans="1:8" ht="24.9" customHeight="1" thickBot="1">
      <c r="B8" s="1379"/>
      <c r="C8" s="428" t="s">
        <v>49</v>
      </c>
      <c r="D8" s="1243"/>
      <c r="E8" s="321" t="s">
        <v>371</v>
      </c>
      <c r="H8" s="349"/>
    </row>
    <row r="9" spans="1:8" ht="30" customHeight="1" thickTop="1">
      <c r="B9" s="1378" t="s">
        <v>195</v>
      </c>
      <c r="C9" s="487" t="s">
        <v>283</v>
      </c>
      <c r="D9" s="1080" t="str">
        <f>IF('８就職担当名簿'!$C$12=0,"「８就職担当名簿」に入力してください。",'８就職担当名簿'!C12)</f>
        <v>「８就職担当名簿」に入力してください。</v>
      </c>
      <c r="E9" s="226" t="s">
        <v>306</v>
      </c>
      <c r="H9" s="349" t="s">
        <v>764</v>
      </c>
    </row>
    <row r="10" spans="1:8" ht="30" customHeight="1">
      <c r="B10" s="1282"/>
      <c r="C10" s="499" t="s">
        <v>1068</v>
      </c>
      <c r="D10" s="1081" t="str">
        <f>IF('８就職担当名簿'!$C$12=0,"「８就職担当名簿」に入力してください。",'８就職担当名簿'!J12)</f>
        <v>「８就職担当名簿」に入力してください。</v>
      </c>
      <c r="E10" s="226" t="s">
        <v>237</v>
      </c>
      <c r="H10" s="350" t="s">
        <v>765</v>
      </c>
    </row>
    <row r="11" spans="1:8" ht="30" customHeight="1">
      <c r="B11" s="1282"/>
      <c r="C11" s="499" t="s">
        <v>1049</v>
      </c>
      <c r="D11" s="1081" t="str">
        <f>IF('８就職担当名簿'!$C$12=0,"「８就職担当名簿」に入力してください。",'８就職担当名簿'!K12)</f>
        <v>「８就職担当名簿」に入力してください。</v>
      </c>
      <c r="E11" s="226" t="s">
        <v>237</v>
      </c>
      <c r="H11" s="350" t="s">
        <v>766</v>
      </c>
    </row>
    <row r="12" spans="1:8" ht="30" customHeight="1">
      <c r="B12" s="1282"/>
      <c r="C12" s="499" t="s">
        <v>1050</v>
      </c>
      <c r="D12" s="1081" t="str">
        <f>IF('８就職担当名簿'!$C$12=0,"「８就職担当名簿」に入力してください。",'８就職担当名簿'!L12)</f>
        <v>「８就職担当名簿」に入力してください。</v>
      </c>
      <c r="E12" s="226" t="s">
        <v>237</v>
      </c>
      <c r="H12" s="350" t="s">
        <v>1051</v>
      </c>
    </row>
    <row r="13" spans="1:8" ht="30" customHeight="1" thickBot="1">
      <c r="B13" s="1379"/>
      <c r="C13" s="487" t="s">
        <v>312</v>
      </c>
      <c r="D13" s="1082" t="str">
        <f>IF('８就職担当名簿'!$C$12=0,"「８就職担当名簿」に入力してください。",'８就職担当名簿'!M12)</f>
        <v>「８就職担当名簿」に入力してください。</v>
      </c>
      <c r="E13" s="226" t="s">
        <v>237</v>
      </c>
      <c r="H13" s="350" t="s">
        <v>767</v>
      </c>
    </row>
    <row r="14" spans="1:8" ht="24.9" customHeight="1" thickTop="1" thickBot="1">
      <c r="B14" s="1267" t="s">
        <v>25</v>
      </c>
      <c r="C14" s="1268"/>
      <c r="D14" s="332"/>
      <c r="E14" s="312" t="s">
        <v>371</v>
      </c>
      <c r="H14" s="349"/>
    </row>
    <row r="15" spans="1:8" ht="24.9" customHeight="1" thickTop="1" thickBot="1">
      <c r="B15" s="1378" t="s">
        <v>361</v>
      </c>
      <c r="C15" s="432" t="s">
        <v>360</v>
      </c>
      <c r="D15" s="1261"/>
      <c r="E15" s="312" t="s">
        <v>371</v>
      </c>
      <c r="H15" s="349"/>
    </row>
    <row r="16" spans="1:8" ht="84" customHeight="1" thickTop="1" thickBot="1">
      <c r="B16" s="1379"/>
      <c r="C16" s="432" t="s">
        <v>433</v>
      </c>
      <c r="D16" s="308"/>
      <c r="E16" s="312"/>
      <c r="H16" s="350" t="s">
        <v>991</v>
      </c>
    </row>
    <row r="17" spans="2:8" ht="24.9" customHeight="1" thickTop="1">
      <c r="B17" s="1430" t="s">
        <v>507</v>
      </c>
      <c r="C17" s="500" t="s">
        <v>72</v>
      </c>
      <c r="D17" s="1230"/>
      <c r="E17" s="321" t="s">
        <v>371</v>
      </c>
      <c r="H17" s="349"/>
    </row>
    <row r="18" spans="2:8" ht="24.9" customHeight="1" thickBot="1">
      <c r="B18" s="1387"/>
      <c r="C18" s="500" t="s">
        <v>31</v>
      </c>
      <c r="D18" s="1243"/>
      <c r="E18" s="321" t="s">
        <v>371</v>
      </c>
      <c r="H18" s="350" t="s">
        <v>1140</v>
      </c>
    </row>
    <row r="19" spans="2:8" ht="174.9" customHeight="1" thickTop="1" thickBot="1">
      <c r="B19" s="1555" t="s">
        <v>614</v>
      </c>
      <c r="C19" s="1556"/>
      <c r="D19" s="502"/>
      <c r="E19" s="380"/>
      <c r="H19" s="350" t="s">
        <v>990</v>
      </c>
    </row>
    <row r="20" spans="2:8" ht="130.5" customHeight="1" thickTop="1" thickBot="1">
      <c r="B20" s="1270" t="s">
        <v>432</v>
      </c>
      <c r="C20" s="1554"/>
      <c r="D20" s="1224"/>
      <c r="E20" s="381"/>
      <c r="H20" s="988" t="s">
        <v>1054</v>
      </c>
    </row>
    <row r="21" spans="2:8" ht="6" customHeight="1">
      <c r="B21" s="22"/>
      <c r="C21" s="8"/>
      <c r="D21" s="8"/>
      <c r="E21" s="8"/>
      <c r="F21" s="8"/>
      <c r="G21" s="8"/>
    </row>
    <row r="25" spans="2:8" ht="11.25" customHeight="1"/>
  </sheetData>
  <sheetProtection formatCells="0" formatColumns="0" formatRows="0" insertRows="0" deleteRows="0"/>
  <mergeCells count="13">
    <mergeCell ref="B3:C3"/>
    <mergeCell ref="D3:E3"/>
    <mergeCell ref="B4:C4"/>
    <mergeCell ref="D4:E4"/>
    <mergeCell ref="B5:C5"/>
    <mergeCell ref="D5:E5"/>
    <mergeCell ref="B7:B8"/>
    <mergeCell ref="B17:B18"/>
    <mergeCell ref="B20:C20"/>
    <mergeCell ref="B15:B16"/>
    <mergeCell ref="B19:C19"/>
    <mergeCell ref="B9:B13"/>
    <mergeCell ref="B14:C14"/>
  </mergeCells>
  <phoneticPr fontId="2"/>
  <dataValidations count="2">
    <dataValidation type="list" allowBlank="1" showInputMessage="1" showErrorMessage="1" sqref="D7:D8 D17:D18 D15" xr:uid="{00000000-0002-0000-1100-000000000000}">
      <formula1>"有,無"</formula1>
    </dataValidation>
    <dataValidation type="list" allowBlank="1" showInputMessage="1" showErrorMessage="1" sqref="D14" xr:uid="{00000000-0002-0000-1100-000001000000}">
      <formula1>"就職支援室が有る,施設内にコーナーを設置,教室内の一部を使用,無"</formula1>
    </dataValidation>
  </dataValidations>
  <pageMargins left="0.39370078740157483" right="0.39370078740157483" top="0.59055118110236227" bottom="0.59055118110236227" header="0.39370078740157483" footer="0.31496062992125984"/>
  <pageSetup paperSize="9" fitToHeight="0" orientation="portrait" r:id="rId1"/>
  <headerFooter alignWithMargins="0">
    <oddHeader>&amp;R&amp;10&amp;F</oddHeader>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20"/>
  <dimension ref="A1:S77"/>
  <sheetViews>
    <sheetView view="pageBreakPreview" zoomScale="90" zoomScaleNormal="100" zoomScaleSheetLayoutView="90" workbookViewId="0">
      <selection activeCell="C14" sqref="C14"/>
    </sheetView>
  </sheetViews>
  <sheetFormatPr defaultColWidth="8.88671875" defaultRowHeight="13.2"/>
  <cols>
    <col min="1" max="1" width="5.21875" customWidth="1"/>
    <col min="2" max="2" width="4.33203125" customWidth="1"/>
    <col min="3" max="3" width="15.6640625" customWidth="1"/>
    <col min="4" max="6" width="4.6640625" customWidth="1"/>
    <col min="7" max="7" width="26.6640625" customWidth="1"/>
    <col min="8" max="8" width="8.6640625" customWidth="1"/>
    <col min="9" max="9" width="7.44140625" customWidth="1"/>
    <col min="10" max="10" width="8.6640625" customWidth="1"/>
    <col min="11" max="11" width="9.6640625" customWidth="1"/>
    <col min="12" max="12" width="7.6640625" customWidth="1"/>
    <col min="13" max="13" width="7.109375" customWidth="1"/>
    <col min="14" max="14" width="6.44140625" customWidth="1"/>
    <col min="15" max="15" width="21.109375" customWidth="1"/>
    <col min="16" max="17" width="5.109375" customWidth="1"/>
    <col min="18" max="18" width="0.77734375" customWidth="1"/>
  </cols>
  <sheetData>
    <row r="1" spans="1:18" ht="24" customHeight="1">
      <c r="A1" s="15" t="s">
        <v>130</v>
      </c>
      <c r="D1" s="15"/>
      <c r="E1" s="15"/>
      <c r="F1" s="15"/>
      <c r="G1" s="15"/>
      <c r="H1" s="15"/>
      <c r="I1" s="753"/>
      <c r="J1" s="753"/>
      <c r="K1" s="15"/>
      <c r="L1" s="15"/>
      <c r="M1" s="15"/>
      <c r="N1" s="15"/>
      <c r="O1" s="15"/>
      <c r="P1" s="15"/>
      <c r="Q1" s="15"/>
    </row>
    <row r="2" spans="1:18" ht="9" customHeight="1">
      <c r="B2" s="15"/>
      <c r="C2" s="15"/>
      <c r="D2" s="15"/>
      <c r="E2" s="15"/>
      <c r="F2" s="15"/>
      <c r="G2" s="15"/>
      <c r="H2" s="15"/>
      <c r="I2" s="15"/>
      <c r="J2" s="15"/>
      <c r="K2" s="15"/>
      <c r="L2" s="15"/>
      <c r="M2" s="15"/>
      <c r="N2" s="15"/>
      <c r="O2" s="15"/>
      <c r="P2" s="15"/>
      <c r="Q2" s="15"/>
      <c r="R2" s="15"/>
    </row>
    <row r="3" spans="1:18" ht="18" customHeight="1">
      <c r="B3" s="584"/>
      <c r="C3" s="563"/>
      <c r="D3" s="224"/>
      <c r="E3" s="754"/>
      <c r="G3" s="220"/>
      <c r="H3" s="220"/>
      <c r="I3" s="220"/>
      <c r="J3" s="220"/>
      <c r="K3" s="220"/>
      <c r="L3" s="220"/>
      <c r="M3" s="220"/>
      <c r="N3" s="3" t="s">
        <v>131</v>
      </c>
      <c r="O3" s="1480" t="str">
        <f>Data!$A$9</f>
        <v/>
      </c>
      <c r="P3" s="1480" t="str">
        <f>Data!$A$9</f>
        <v/>
      </c>
      <c r="Q3" s="1480" t="str">
        <f>Data!$A$9</f>
        <v/>
      </c>
      <c r="R3" s="220"/>
    </row>
    <row r="4" spans="1:18" ht="18" customHeight="1">
      <c r="G4" s="1"/>
      <c r="N4" s="3" t="s">
        <v>26</v>
      </c>
      <c r="O4" s="1480" t="str">
        <f>Data!$I$69</f>
        <v/>
      </c>
      <c r="P4" s="1480" t="str">
        <f>Data!$I$69</f>
        <v/>
      </c>
      <c r="Q4" s="1480" t="str">
        <f>Data!$I$69</f>
        <v/>
      </c>
    </row>
    <row r="5" spans="1:18" ht="9" customHeight="1">
      <c r="G5" s="1"/>
      <c r="N5" s="3"/>
      <c r="O5" s="584"/>
      <c r="P5" s="584"/>
      <c r="Q5" s="584"/>
    </row>
    <row r="6" spans="1:18" ht="16.5" customHeight="1" thickBot="1">
      <c r="B6" s="22"/>
      <c r="C6" s="22"/>
    </row>
    <row r="7" spans="1:18" s="1" customFormat="1" ht="27" customHeight="1">
      <c r="A7" s="1499" t="s">
        <v>197</v>
      </c>
      <c r="B7" s="1561" t="s">
        <v>743</v>
      </c>
      <c r="C7" s="1512" t="s">
        <v>39</v>
      </c>
      <c r="D7" s="1502" t="s">
        <v>157</v>
      </c>
      <c r="E7" s="1559"/>
      <c r="F7" s="1503"/>
      <c r="G7" s="1514" t="s">
        <v>41</v>
      </c>
      <c r="H7" s="1563" t="s">
        <v>104</v>
      </c>
      <c r="I7" s="1564"/>
      <c r="J7" s="1510" t="s">
        <v>93</v>
      </c>
      <c r="K7" s="1510"/>
      <c r="L7" s="1510"/>
      <c r="M7" s="1510"/>
      <c r="N7" s="1511"/>
      <c r="O7" s="1565" t="s">
        <v>369</v>
      </c>
      <c r="P7" s="1502" t="s">
        <v>22</v>
      </c>
      <c r="Q7" s="1506"/>
    </row>
    <row r="8" spans="1:18" s="1" customFormat="1" ht="40.5" customHeight="1" thickBot="1">
      <c r="A8" s="1558"/>
      <c r="B8" s="1562"/>
      <c r="C8" s="1407"/>
      <c r="D8" s="755" t="s">
        <v>101</v>
      </c>
      <c r="E8" s="756" t="s">
        <v>102</v>
      </c>
      <c r="F8" s="757" t="s">
        <v>103</v>
      </c>
      <c r="G8" s="1560"/>
      <c r="H8" s="758" t="s">
        <v>202</v>
      </c>
      <c r="I8" s="759" t="s">
        <v>150</v>
      </c>
      <c r="J8" s="760" t="s">
        <v>308</v>
      </c>
      <c r="K8" s="761" t="s">
        <v>1052</v>
      </c>
      <c r="L8" s="1089" t="s">
        <v>1053</v>
      </c>
      <c r="M8" s="1090" t="s">
        <v>309</v>
      </c>
      <c r="N8" s="1091" t="s">
        <v>310</v>
      </c>
      <c r="O8" s="1566"/>
      <c r="P8" s="762" t="s">
        <v>10</v>
      </c>
      <c r="Q8" s="763" t="s">
        <v>31</v>
      </c>
    </row>
    <row r="9" spans="1:18" s="1" customFormat="1" ht="24.9" customHeight="1">
      <c r="A9" s="764"/>
      <c r="B9" s="765"/>
      <c r="C9" s="765" t="s">
        <v>744</v>
      </c>
      <c r="D9" s="767" t="s">
        <v>164</v>
      </c>
      <c r="E9" s="768"/>
      <c r="F9" s="769"/>
      <c r="G9" s="766" t="s">
        <v>100</v>
      </c>
      <c r="H9" s="770" t="s">
        <v>96</v>
      </c>
      <c r="I9" s="771" t="s">
        <v>97</v>
      </c>
      <c r="J9" s="770" t="s">
        <v>196</v>
      </c>
      <c r="K9" s="768" t="s">
        <v>94</v>
      </c>
      <c r="L9" s="772"/>
      <c r="M9" s="773"/>
      <c r="N9" s="769"/>
      <c r="O9" s="774"/>
      <c r="P9" s="775" t="s">
        <v>165</v>
      </c>
      <c r="Q9" s="776"/>
    </row>
    <row r="10" spans="1:18" s="1" customFormat="1" ht="24.9" customHeight="1">
      <c r="A10" s="777"/>
      <c r="B10" s="778"/>
      <c r="C10" s="778" t="s">
        <v>166</v>
      </c>
      <c r="D10" s="780"/>
      <c r="E10" s="781"/>
      <c r="F10" s="778" t="s">
        <v>167</v>
      </c>
      <c r="G10" s="779" t="s">
        <v>168</v>
      </c>
      <c r="H10" s="782" t="s">
        <v>169</v>
      </c>
      <c r="I10" s="783" t="s">
        <v>170</v>
      </c>
      <c r="J10" s="782"/>
      <c r="K10" s="781" t="s">
        <v>196</v>
      </c>
      <c r="L10" s="784" t="s">
        <v>94</v>
      </c>
      <c r="M10" s="785" t="s">
        <v>1102</v>
      </c>
      <c r="N10" s="786"/>
      <c r="O10" s="787" t="s">
        <v>1103</v>
      </c>
      <c r="P10" s="788"/>
      <c r="Q10" s="789" t="s">
        <v>171</v>
      </c>
    </row>
    <row r="11" spans="1:18" s="1" customFormat="1" ht="24.9" customHeight="1" thickBot="1">
      <c r="A11" s="790"/>
      <c r="B11" s="791"/>
      <c r="C11" s="791" t="s">
        <v>172</v>
      </c>
      <c r="D11" s="270" t="s">
        <v>94</v>
      </c>
      <c r="E11" s="792"/>
      <c r="F11" s="791"/>
      <c r="G11" s="271" t="s">
        <v>173</v>
      </c>
      <c r="H11" s="793" t="s">
        <v>174</v>
      </c>
      <c r="I11" s="794" t="s">
        <v>175</v>
      </c>
      <c r="J11" s="793"/>
      <c r="K11" s="792"/>
      <c r="L11" s="272"/>
      <c r="M11" s="795"/>
      <c r="N11" s="796" t="s">
        <v>307</v>
      </c>
      <c r="O11" s="797" t="s">
        <v>176</v>
      </c>
      <c r="P11" s="798" t="s">
        <v>177</v>
      </c>
      <c r="Q11" s="799"/>
    </row>
    <row r="12" spans="1:18" s="224" customFormat="1" ht="30" customHeight="1" thickBot="1">
      <c r="A12" s="1058" t="s">
        <v>366</v>
      </c>
      <c r="B12" s="1045"/>
      <c r="C12" s="1045">
        <f>COUNTA(C14:C63)</f>
        <v>0</v>
      </c>
      <c r="D12" s="1083">
        <f>COUNTIF(D14:D63,"○")</f>
        <v>0</v>
      </c>
      <c r="E12" s="1052">
        <f>COUNTIF(E14:E63,"○")</f>
        <v>0</v>
      </c>
      <c r="F12" s="1048">
        <f>COUNTIF(F14:F63,"○")</f>
        <v>0</v>
      </c>
      <c r="G12" s="1046"/>
      <c r="H12" s="1084"/>
      <c r="I12" s="1085"/>
      <c r="J12" s="1050">
        <f>COUNTIF(J14:J63,"○")</f>
        <v>0</v>
      </c>
      <c r="K12" s="1052">
        <f>COUNTIF(K14:K63,"○")</f>
        <v>0</v>
      </c>
      <c r="L12" s="1051">
        <f>COUNTIF(L14:L63,"○")</f>
        <v>0</v>
      </c>
      <c r="M12" s="1086">
        <f>COUNTIF(M14:M63,"○")</f>
        <v>0</v>
      </c>
      <c r="N12" s="1087">
        <f>COUNTIF(N14:N63,"○")</f>
        <v>0</v>
      </c>
      <c r="O12" s="1046"/>
      <c r="P12" s="1047">
        <f t="shared" ref="P12:Q12" si="0">COUNTIF(P14:P63,"○")</f>
        <v>0</v>
      </c>
      <c r="Q12" s="1088">
        <f t="shared" si="0"/>
        <v>0</v>
      </c>
    </row>
    <row r="13" spans="1:18" s="224" customFormat="1" ht="4.95" customHeight="1" thickBot="1">
      <c r="A13" s="800"/>
      <c r="B13" s="801"/>
      <c r="C13" s="801"/>
      <c r="D13" s="802"/>
      <c r="E13" s="803"/>
      <c r="F13" s="804"/>
      <c r="G13" s="805"/>
      <c r="H13" s="806"/>
      <c r="I13" s="807"/>
      <c r="J13" s="808"/>
      <c r="K13" s="803"/>
      <c r="L13" s="809"/>
      <c r="M13" s="810"/>
      <c r="N13" s="811"/>
      <c r="O13" s="805"/>
      <c r="P13" s="812"/>
      <c r="Q13" s="813"/>
    </row>
    <row r="14" spans="1:18" s="30" customFormat="1" ht="30" customHeight="1" thickTop="1">
      <c r="A14" s="250" t="str">
        <f>IF(C14&lt;&gt;"",COUNTA($C$14:C14),"")</f>
        <v/>
      </c>
      <c r="B14" s="253"/>
      <c r="C14" s="917"/>
      <c r="D14" s="256"/>
      <c r="E14" s="236"/>
      <c r="F14" s="233"/>
      <c r="G14" s="586"/>
      <c r="H14" s="258"/>
      <c r="I14" s="238"/>
      <c r="J14" s="259"/>
      <c r="K14" s="236"/>
      <c r="L14" s="260"/>
      <c r="M14" s="261"/>
      <c r="N14" s="262"/>
      <c r="O14" s="257"/>
      <c r="P14" s="232"/>
      <c r="Q14" s="239"/>
    </row>
    <row r="15" spans="1:18" s="30" customFormat="1" ht="30" customHeight="1">
      <c r="A15" s="251" t="str">
        <f>IF(C15&lt;&gt;"",COUNTA($C$14:C15),"")</f>
        <v/>
      </c>
      <c r="B15" s="254"/>
      <c r="C15" s="918"/>
      <c r="D15" s="84"/>
      <c r="E15" s="35"/>
      <c r="F15" s="32"/>
      <c r="G15" s="99"/>
      <c r="H15" s="209"/>
      <c r="I15" s="210"/>
      <c r="J15" s="206"/>
      <c r="K15" s="501"/>
      <c r="L15" s="197"/>
      <c r="M15" s="195"/>
      <c r="N15" s="196"/>
      <c r="O15" s="99"/>
      <c r="P15" s="31"/>
      <c r="Q15" s="240"/>
    </row>
    <row r="16" spans="1:18" s="30" customFormat="1" ht="30" customHeight="1">
      <c r="A16" s="251" t="str">
        <f>IF(C16&lt;&gt;"",COUNTA($C$14:C16),"")</f>
        <v/>
      </c>
      <c r="B16" s="254"/>
      <c r="C16" s="918"/>
      <c r="D16" s="84"/>
      <c r="E16" s="35"/>
      <c r="F16" s="32"/>
      <c r="G16" s="99"/>
      <c r="H16" s="209"/>
      <c r="I16" s="210"/>
      <c r="J16" s="34"/>
      <c r="K16" s="35"/>
      <c r="L16" s="34"/>
      <c r="M16" s="194"/>
      <c r="N16" s="198"/>
      <c r="O16" s="28"/>
      <c r="P16" s="31"/>
      <c r="Q16" s="240"/>
    </row>
    <row r="17" spans="1:17" s="30" customFormat="1" ht="30" customHeight="1">
      <c r="A17" s="251" t="str">
        <f>IF(C17&lt;&gt;"",COUNTA($C$14:C17),"")</f>
        <v/>
      </c>
      <c r="B17" s="254"/>
      <c r="C17" s="918"/>
      <c r="D17" s="84"/>
      <c r="E17" s="35"/>
      <c r="F17" s="32"/>
      <c r="G17" s="99"/>
      <c r="H17" s="209"/>
      <c r="I17" s="210"/>
      <c r="J17" s="34"/>
      <c r="K17" s="35"/>
      <c r="L17" s="34"/>
      <c r="M17" s="194"/>
      <c r="N17" s="196"/>
      <c r="O17" s="28"/>
      <c r="P17" s="31"/>
      <c r="Q17" s="240"/>
    </row>
    <row r="18" spans="1:17" s="30" customFormat="1" ht="30" customHeight="1">
      <c r="A18" s="251" t="str">
        <f>IF(C18&lt;&gt;"",COUNTA($C$14:C18),"")</f>
        <v/>
      </c>
      <c r="B18" s="263"/>
      <c r="C18" s="32"/>
      <c r="D18" s="84"/>
      <c r="E18" s="35"/>
      <c r="F18" s="32"/>
      <c r="G18" s="28"/>
      <c r="H18" s="209"/>
      <c r="I18" s="210"/>
      <c r="J18" s="34"/>
      <c r="K18" s="35"/>
      <c r="L18" s="34"/>
      <c r="M18" s="194"/>
      <c r="N18" s="196"/>
      <c r="O18" s="28"/>
      <c r="P18" s="31"/>
      <c r="Q18" s="240"/>
    </row>
    <row r="19" spans="1:17" s="30" customFormat="1" ht="30" customHeight="1">
      <c r="A19" s="251" t="str">
        <f>IF(C19&lt;&gt;"",COUNTA($C$14:C19),"")</f>
        <v/>
      </c>
      <c r="B19" s="263"/>
      <c r="C19" s="32"/>
      <c r="D19" s="84"/>
      <c r="E19" s="35"/>
      <c r="F19" s="32"/>
      <c r="G19" s="28"/>
      <c r="H19" s="209"/>
      <c r="I19" s="210"/>
      <c r="J19" s="34"/>
      <c r="K19" s="35"/>
      <c r="L19" s="34"/>
      <c r="M19" s="194"/>
      <c r="N19" s="196"/>
      <c r="O19" s="28"/>
      <c r="P19" s="31"/>
      <c r="Q19" s="240"/>
    </row>
    <row r="20" spans="1:17" s="30" customFormat="1" ht="30" customHeight="1">
      <c r="A20" s="251" t="str">
        <f>IF(C20&lt;&gt;"",COUNTA($C$14:C20),"")</f>
        <v/>
      </c>
      <c r="B20" s="263"/>
      <c r="C20" s="32"/>
      <c r="D20" s="84"/>
      <c r="E20" s="35"/>
      <c r="F20" s="32"/>
      <c r="G20" s="28"/>
      <c r="H20" s="209"/>
      <c r="I20" s="210"/>
      <c r="J20" s="34"/>
      <c r="K20" s="501"/>
      <c r="L20" s="197"/>
      <c r="M20" s="195"/>
      <c r="N20" s="196"/>
      <c r="O20" s="28"/>
      <c r="P20" s="31"/>
      <c r="Q20" s="240"/>
    </row>
    <row r="21" spans="1:17" s="30" customFormat="1" ht="30" customHeight="1">
      <c r="A21" s="251" t="str">
        <f>IF(C21&lt;&gt;"",COUNTA($C$14:C21),"")</f>
        <v/>
      </c>
      <c r="B21" s="263"/>
      <c r="C21" s="32"/>
      <c r="D21" s="84"/>
      <c r="E21" s="35"/>
      <c r="F21" s="32"/>
      <c r="G21" s="28"/>
      <c r="H21" s="209"/>
      <c r="I21" s="210"/>
      <c r="J21" s="34"/>
      <c r="K21" s="501"/>
      <c r="L21" s="197"/>
      <c r="M21" s="195"/>
      <c r="N21" s="196"/>
      <c r="O21" s="28"/>
      <c r="P21" s="31"/>
      <c r="Q21" s="240"/>
    </row>
    <row r="22" spans="1:17" s="30" customFormat="1" ht="30" customHeight="1">
      <c r="A22" s="251" t="str">
        <f>IF(C22&lt;&gt;"",COUNTA($C$14:C22),"")</f>
        <v/>
      </c>
      <c r="B22" s="263"/>
      <c r="C22" s="32"/>
      <c r="D22" s="84"/>
      <c r="E22" s="35"/>
      <c r="F22" s="32"/>
      <c r="G22" s="28"/>
      <c r="H22" s="209"/>
      <c r="I22" s="210"/>
      <c r="J22" s="34"/>
      <c r="K22" s="501"/>
      <c r="L22" s="197"/>
      <c r="M22" s="195"/>
      <c r="N22" s="196"/>
      <c r="O22" s="28"/>
      <c r="P22" s="31"/>
      <c r="Q22" s="240"/>
    </row>
    <row r="23" spans="1:17" s="30" customFormat="1" ht="30" customHeight="1">
      <c r="A23" s="251" t="str">
        <f>IF(C23&lt;&gt;"",COUNTA($C$14:C23),"")</f>
        <v/>
      </c>
      <c r="B23" s="263"/>
      <c r="C23" s="32"/>
      <c r="D23" s="84"/>
      <c r="E23" s="35"/>
      <c r="F23" s="32"/>
      <c r="G23" s="28"/>
      <c r="H23" s="209"/>
      <c r="I23" s="210"/>
      <c r="J23" s="34"/>
      <c r="K23" s="501"/>
      <c r="L23" s="197"/>
      <c r="M23" s="195"/>
      <c r="N23" s="196"/>
      <c r="O23" s="28"/>
      <c r="P23" s="31"/>
      <c r="Q23" s="240"/>
    </row>
    <row r="24" spans="1:17" s="30" customFormat="1" ht="30" customHeight="1">
      <c r="A24" s="251" t="str">
        <f>IF(C24&lt;&gt;"",COUNTA($C$14:C24),"")</f>
        <v/>
      </c>
      <c r="B24" s="263"/>
      <c r="C24" s="32"/>
      <c r="D24" s="84"/>
      <c r="E24" s="35"/>
      <c r="F24" s="32"/>
      <c r="G24" s="28"/>
      <c r="H24" s="209"/>
      <c r="I24" s="210"/>
      <c r="J24" s="34"/>
      <c r="K24" s="501"/>
      <c r="L24" s="197"/>
      <c r="M24" s="195"/>
      <c r="N24" s="196"/>
      <c r="O24" s="28"/>
      <c r="P24" s="31"/>
      <c r="Q24" s="240"/>
    </row>
    <row r="25" spans="1:17" s="36" customFormat="1" ht="30" customHeight="1">
      <c r="A25" s="251" t="str">
        <f>IF(C25&lt;&gt;"",COUNTA($C$14:C25),"")</f>
        <v/>
      </c>
      <c r="B25" s="263"/>
      <c r="C25" s="32"/>
      <c r="D25" s="84"/>
      <c r="E25" s="35"/>
      <c r="F25" s="32"/>
      <c r="G25" s="28"/>
      <c r="H25" s="209"/>
      <c r="I25" s="210"/>
      <c r="J25" s="34"/>
      <c r="K25" s="501"/>
      <c r="L25" s="197"/>
      <c r="M25" s="195"/>
      <c r="N25" s="196"/>
      <c r="O25" s="28"/>
      <c r="P25" s="31"/>
      <c r="Q25" s="240"/>
    </row>
    <row r="26" spans="1:17" s="36" customFormat="1" ht="30" customHeight="1">
      <c r="A26" s="251" t="str">
        <f>IF(C26&lt;&gt;"",COUNTA($C$14:C26),"")</f>
        <v/>
      </c>
      <c r="B26" s="263"/>
      <c r="C26" s="32"/>
      <c r="D26" s="84"/>
      <c r="E26" s="35"/>
      <c r="F26" s="32"/>
      <c r="G26" s="28"/>
      <c r="H26" s="209"/>
      <c r="I26" s="210"/>
      <c r="J26" s="34"/>
      <c r="K26" s="501"/>
      <c r="L26" s="197"/>
      <c r="M26" s="195"/>
      <c r="N26" s="196"/>
      <c r="O26" s="28"/>
      <c r="P26" s="31"/>
      <c r="Q26" s="240"/>
    </row>
    <row r="27" spans="1:17" s="36" customFormat="1" ht="30" customHeight="1">
      <c r="A27" s="251" t="str">
        <f>IF(C27&lt;&gt;"",COUNTA($C$14:C27),"")</f>
        <v/>
      </c>
      <c r="B27" s="263"/>
      <c r="C27" s="32"/>
      <c r="D27" s="84"/>
      <c r="E27" s="35"/>
      <c r="F27" s="32"/>
      <c r="G27" s="28"/>
      <c r="H27" s="209"/>
      <c r="I27" s="210"/>
      <c r="J27" s="34"/>
      <c r="K27" s="501"/>
      <c r="L27" s="197"/>
      <c r="M27" s="195"/>
      <c r="N27" s="196"/>
      <c r="O27" s="28"/>
      <c r="P27" s="31"/>
      <c r="Q27" s="240"/>
    </row>
    <row r="28" spans="1:17" s="36" customFormat="1" ht="30" customHeight="1">
      <c r="A28" s="251" t="str">
        <f>IF(C28&lt;&gt;"",COUNTA($C$14:C28),"")</f>
        <v/>
      </c>
      <c r="B28" s="263"/>
      <c r="C28" s="32"/>
      <c r="D28" s="84"/>
      <c r="E28" s="35"/>
      <c r="F28" s="32"/>
      <c r="G28" s="28"/>
      <c r="H28" s="209"/>
      <c r="I28" s="210"/>
      <c r="J28" s="34"/>
      <c r="K28" s="501"/>
      <c r="L28" s="197"/>
      <c r="M28" s="195"/>
      <c r="N28" s="196"/>
      <c r="O28" s="28"/>
      <c r="P28" s="31"/>
      <c r="Q28" s="240"/>
    </row>
    <row r="29" spans="1:17" s="36" customFormat="1" ht="30" customHeight="1">
      <c r="A29" s="251" t="str">
        <f>IF(C29&lt;&gt;"",COUNTA($C$14:C29),"")</f>
        <v/>
      </c>
      <c r="B29" s="263"/>
      <c r="C29" s="32"/>
      <c r="D29" s="84"/>
      <c r="E29" s="35"/>
      <c r="F29" s="32"/>
      <c r="G29" s="28"/>
      <c r="H29" s="209"/>
      <c r="I29" s="210"/>
      <c r="J29" s="34"/>
      <c r="K29" s="501"/>
      <c r="L29" s="197"/>
      <c r="M29" s="195"/>
      <c r="N29" s="196"/>
      <c r="O29" s="28"/>
      <c r="P29" s="31"/>
      <c r="Q29" s="240"/>
    </row>
    <row r="30" spans="1:17" s="36" customFormat="1" ht="30" customHeight="1">
      <c r="A30" s="251" t="str">
        <f>IF(C30&lt;&gt;"",COUNTA($C$14:C30),"")</f>
        <v/>
      </c>
      <c r="B30" s="263"/>
      <c r="C30" s="32"/>
      <c r="D30" s="84"/>
      <c r="E30" s="35"/>
      <c r="F30" s="32"/>
      <c r="G30" s="28"/>
      <c r="H30" s="209"/>
      <c r="I30" s="210"/>
      <c r="J30" s="34"/>
      <c r="K30" s="501"/>
      <c r="L30" s="197"/>
      <c r="M30" s="195"/>
      <c r="N30" s="196"/>
      <c r="O30" s="28"/>
      <c r="P30" s="31"/>
      <c r="Q30" s="240"/>
    </row>
    <row r="31" spans="1:17" s="36" customFormat="1" ht="30" customHeight="1">
      <c r="A31" s="251" t="str">
        <f>IF(C31&lt;&gt;"",COUNTA($C$14:C31),"")</f>
        <v/>
      </c>
      <c r="B31" s="263"/>
      <c r="C31" s="32"/>
      <c r="D31" s="84"/>
      <c r="E31" s="35"/>
      <c r="F31" s="32"/>
      <c r="G31" s="28"/>
      <c r="H31" s="209"/>
      <c r="I31" s="210"/>
      <c r="J31" s="34"/>
      <c r="K31" s="501"/>
      <c r="L31" s="197"/>
      <c r="M31" s="195"/>
      <c r="N31" s="196"/>
      <c r="O31" s="28"/>
      <c r="P31" s="31"/>
      <c r="Q31" s="240"/>
    </row>
    <row r="32" spans="1:17" s="36" customFormat="1" ht="30" customHeight="1">
      <c r="A32" s="251" t="str">
        <f>IF(C32&lt;&gt;"",COUNTA($C$14:C32),"")</f>
        <v/>
      </c>
      <c r="B32" s="263"/>
      <c r="C32" s="32"/>
      <c r="D32" s="84"/>
      <c r="E32" s="35"/>
      <c r="F32" s="32"/>
      <c r="G32" s="28"/>
      <c r="H32" s="209"/>
      <c r="I32" s="210"/>
      <c r="J32" s="34"/>
      <c r="K32" s="501"/>
      <c r="L32" s="197"/>
      <c r="M32" s="195"/>
      <c r="N32" s="196"/>
      <c r="O32" s="28"/>
      <c r="P32" s="31"/>
      <c r="Q32" s="240"/>
    </row>
    <row r="33" spans="1:17" s="36" customFormat="1" ht="30" customHeight="1">
      <c r="A33" s="251" t="str">
        <f>IF(C33&lt;&gt;"",COUNTA($C$14:C33),"")</f>
        <v/>
      </c>
      <c r="B33" s="263"/>
      <c r="C33" s="32"/>
      <c r="D33" s="84"/>
      <c r="E33" s="35"/>
      <c r="F33" s="32"/>
      <c r="G33" s="28"/>
      <c r="H33" s="209"/>
      <c r="I33" s="210"/>
      <c r="J33" s="34"/>
      <c r="K33" s="501"/>
      <c r="L33" s="197"/>
      <c r="M33" s="195"/>
      <c r="N33" s="196"/>
      <c r="O33" s="28"/>
      <c r="P33" s="31"/>
      <c r="Q33" s="240"/>
    </row>
    <row r="34" spans="1:17" s="36" customFormat="1" ht="30" customHeight="1">
      <c r="A34" s="251" t="str">
        <f>IF(C34&lt;&gt;"",COUNTA($C$14:C34),"")</f>
        <v/>
      </c>
      <c r="B34" s="263"/>
      <c r="C34" s="32"/>
      <c r="D34" s="84"/>
      <c r="E34" s="35"/>
      <c r="F34" s="32"/>
      <c r="G34" s="28"/>
      <c r="H34" s="209"/>
      <c r="I34" s="210"/>
      <c r="J34" s="34"/>
      <c r="K34" s="501"/>
      <c r="L34" s="197"/>
      <c r="M34" s="195"/>
      <c r="N34" s="196"/>
      <c r="O34" s="28"/>
      <c r="P34" s="31"/>
      <c r="Q34" s="240"/>
    </row>
    <row r="35" spans="1:17" s="36" customFormat="1" ht="30" customHeight="1">
      <c r="A35" s="251" t="str">
        <f>IF(C35&lt;&gt;"",COUNTA($C$14:C35),"")</f>
        <v/>
      </c>
      <c r="B35" s="263"/>
      <c r="C35" s="32"/>
      <c r="D35" s="84"/>
      <c r="E35" s="35"/>
      <c r="F35" s="32"/>
      <c r="G35" s="28"/>
      <c r="H35" s="209"/>
      <c r="I35" s="210"/>
      <c r="J35" s="34"/>
      <c r="K35" s="501"/>
      <c r="L35" s="197"/>
      <c r="M35" s="195"/>
      <c r="N35" s="196"/>
      <c r="O35" s="28"/>
      <c r="P35" s="31"/>
      <c r="Q35" s="240"/>
    </row>
    <row r="36" spans="1:17" s="36" customFormat="1" ht="30" customHeight="1">
      <c r="A36" s="251" t="str">
        <f>IF(C36&lt;&gt;"",COUNTA($C$14:C36),"")</f>
        <v/>
      </c>
      <c r="B36" s="263"/>
      <c r="C36" s="32"/>
      <c r="D36" s="84"/>
      <c r="E36" s="35"/>
      <c r="F36" s="32"/>
      <c r="G36" s="28"/>
      <c r="H36" s="209"/>
      <c r="I36" s="210"/>
      <c r="J36" s="34"/>
      <c r="K36" s="501"/>
      <c r="L36" s="197"/>
      <c r="M36" s="195"/>
      <c r="N36" s="196"/>
      <c r="O36" s="28"/>
      <c r="P36" s="31"/>
      <c r="Q36" s="240"/>
    </row>
    <row r="37" spans="1:17" s="36" customFormat="1" ht="30" customHeight="1">
      <c r="A37" s="251" t="str">
        <f>IF(C37&lt;&gt;"",COUNTA($C$14:C37),"")</f>
        <v/>
      </c>
      <c r="B37" s="263"/>
      <c r="C37" s="32"/>
      <c r="D37" s="84"/>
      <c r="E37" s="35"/>
      <c r="F37" s="32"/>
      <c r="G37" s="28"/>
      <c r="H37" s="209"/>
      <c r="I37" s="210"/>
      <c r="J37" s="34"/>
      <c r="K37" s="501"/>
      <c r="L37" s="197"/>
      <c r="M37" s="195"/>
      <c r="N37" s="196"/>
      <c r="O37" s="28"/>
      <c r="P37" s="31"/>
      <c r="Q37" s="240"/>
    </row>
    <row r="38" spans="1:17" s="36" customFormat="1" ht="30" customHeight="1">
      <c r="A38" s="251" t="str">
        <f>IF(C38&lt;&gt;"",COUNTA($C$14:C38),"")</f>
        <v/>
      </c>
      <c r="B38" s="263"/>
      <c r="C38" s="32"/>
      <c r="D38" s="84"/>
      <c r="E38" s="35"/>
      <c r="F38" s="32"/>
      <c r="G38" s="28"/>
      <c r="H38" s="209"/>
      <c r="I38" s="210"/>
      <c r="J38" s="34"/>
      <c r="K38" s="501"/>
      <c r="L38" s="197"/>
      <c r="M38" s="195"/>
      <c r="N38" s="196"/>
      <c r="O38" s="28"/>
      <c r="P38" s="31"/>
      <c r="Q38" s="240"/>
    </row>
    <row r="39" spans="1:17" s="36" customFormat="1" ht="30" customHeight="1">
      <c r="A39" s="251" t="str">
        <f>IF(C39&lt;&gt;"",COUNTA($C$14:C39),"")</f>
        <v/>
      </c>
      <c r="B39" s="263"/>
      <c r="C39" s="32"/>
      <c r="D39" s="84"/>
      <c r="E39" s="35"/>
      <c r="F39" s="32"/>
      <c r="G39" s="28"/>
      <c r="H39" s="209"/>
      <c r="I39" s="210"/>
      <c r="J39" s="34"/>
      <c r="K39" s="501"/>
      <c r="L39" s="197"/>
      <c r="M39" s="195"/>
      <c r="N39" s="196"/>
      <c r="O39" s="28"/>
      <c r="P39" s="31"/>
      <c r="Q39" s="240"/>
    </row>
    <row r="40" spans="1:17" s="36" customFormat="1" ht="30" customHeight="1">
      <c r="A40" s="251" t="str">
        <f>IF(C40&lt;&gt;"",COUNTA($C$14:C40),"")</f>
        <v/>
      </c>
      <c r="B40" s="263"/>
      <c r="C40" s="32"/>
      <c r="D40" s="84"/>
      <c r="E40" s="35"/>
      <c r="F40" s="32"/>
      <c r="G40" s="28"/>
      <c r="H40" s="209"/>
      <c r="I40" s="210"/>
      <c r="J40" s="34"/>
      <c r="K40" s="501"/>
      <c r="L40" s="197"/>
      <c r="M40" s="195"/>
      <c r="N40" s="196"/>
      <c r="O40" s="28"/>
      <c r="P40" s="31"/>
      <c r="Q40" s="240"/>
    </row>
    <row r="41" spans="1:17" s="36" customFormat="1" ht="30" customHeight="1">
      <c r="A41" s="251" t="str">
        <f>IF(C41&lt;&gt;"",COUNTA($C$14:C41),"")</f>
        <v/>
      </c>
      <c r="B41" s="263"/>
      <c r="C41" s="32"/>
      <c r="D41" s="84"/>
      <c r="E41" s="35"/>
      <c r="F41" s="32"/>
      <c r="G41" s="28"/>
      <c r="H41" s="209"/>
      <c r="I41" s="210"/>
      <c r="J41" s="34"/>
      <c r="K41" s="501"/>
      <c r="L41" s="197"/>
      <c r="M41" s="195"/>
      <c r="N41" s="196"/>
      <c r="O41" s="28"/>
      <c r="P41" s="31"/>
      <c r="Q41" s="240"/>
    </row>
    <row r="42" spans="1:17" s="36" customFormat="1" ht="30" customHeight="1">
      <c r="A42" s="251" t="str">
        <f>IF(C42&lt;&gt;"",COUNTA($C$14:C42),"")</f>
        <v/>
      </c>
      <c r="B42" s="263"/>
      <c r="C42" s="32"/>
      <c r="D42" s="84"/>
      <c r="E42" s="35"/>
      <c r="F42" s="32"/>
      <c r="G42" s="28"/>
      <c r="H42" s="209"/>
      <c r="I42" s="210"/>
      <c r="J42" s="34"/>
      <c r="K42" s="501"/>
      <c r="L42" s="197"/>
      <c r="M42" s="195"/>
      <c r="N42" s="196"/>
      <c r="O42" s="28"/>
      <c r="P42" s="31"/>
      <c r="Q42" s="240"/>
    </row>
    <row r="43" spans="1:17" s="36" customFormat="1" ht="30" customHeight="1">
      <c r="A43" s="251" t="str">
        <f>IF(C43&lt;&gt;"",COUNTA($C$14:C43),"")</f>
        <v/>
      </c>
      <c r="B43" s="263"/>
      <c r="C43" s="32"/>
      <c r="D43" s="84"/>
      <c r="E43" s="35"/>
      <c r="F43" s="32"/>
      <c r="G43" s="28"/>
      <c r="H43" s="209"/>
      <c r="I43" s="210"/>
      <c r="J43" s="34"/>
      <c r="K43" s="501"/>
      <c r="L43" s="197"/>
      <c r="M43" s="195"/>
      <c r="N43" s="196"/>
      <c r="O43" s="28"/>
      <c r="P43" s="31"/>
      <c r="Q43" s="240"/>
    </row>
    <row r="44" spans="1:17" s="36" customFormat="1" ht="30" customHeight="1">
      <c r="A44" s="251" t="str">
        <f>IF(C44&lt;&gt;"",COUNTA($C$14:C44),"")</f>
        <v/>
      </c>
      <c r="B44" s="263"/>
      <c r="C44" s="32"/>
      <c r="D44" s="84"/>
      <c r="E44" s="35"/>
      <c r="F44" s="32"/>
      <c r="G44" s="28"/>
      <c r="H44" s="209"/>
      <c r="I44" s="210"/>
      <c r="J44" s="34"/>
      <c r="K44" s="501"/>
      <c r="L44" s="197"/>
      <c r="M44" s="195"/>
      <c r="N44" s="196"/>
      <c r="O44" s="28"/>
      <c r="P44" s="31"/>
      <c r="Q44" s="240"/>
    </row>
    <row r="45" spans="1:17" s="36" customFormat="1" ht="30" customHeight="1">
      <c r="A45" s="251" t="str">
        <f>IF(C45&lt;&gt;"",COUNTA($C$14:C45),"")</f>
        <v/>
      </c>
      <c r="B45" s="263"/>
      <c r="C45" s="32"/>
      <c r="D45" s="84"/>
      <c r="E45" s="35"/>
      <c r="F45" s="32"/>
      <c r="G45" s="28"/>
      <c r="H45" s="209"/>
      <c r="I45" s="210"/>
      <c r="J45" s="34"/>
      <c r="K45" s="501"/>
      <c r="L45" s="197"/>
      <c r="M45" s="195"/>
      <c r="N45" s="196"/>
      <c r="O45" s="28"/>
      <c r="P45" s="31"/>
      <c r="Q45" s="240"/>
    </row>
    <row r="46" spans="1:17" s="36" customFormat="1" ht="30" customHeight="1">
      <c r="A46" s="251" t="str">
        <f>IF(C46&lt;&gt;"",COUNTA($C$14:C46),"")</f>
        <v/>
      </c>
      <c r="B46" s="263"/>
      <c r="C46" s="32"/>
      <c r="D46" s="84"/>
      <c r="E46" s="35"/>
      <c r="F46" s="32"/>
      <c r="G46" s="28"/>
      <c r="H46" s="209"/>
      <c r="I46" s="210"/>
      <c r="J46" s="34"/>
      <c r="K46" s="501"/>
      <c r="L46" s="197"/>
      <c r="M46" s="195"/>
      <c r="N46" s="196"/>
      <c r="O46" s="28"/>
      <c r="P46" s="31"/>
      <c r="Q46" s="240"/>
    </row>
    <row r="47" spans="1:17" s="36" customFormat="1" ht="30" customHeight="1">
      <c r="A47" s="251" t="str">
        <f>IF(C47&lt;&gt;"",COUNTA($C$14:C47),"")</f>
        <v/>
      </c>
      <c r="B47" s="263"/>
      <c r="C47" s="32"/>
      <c r="D47" s="84"/>
      <c r="E47" s="35"/>
      <c r="F47" s="32"/>
      <c r="G47" s="28"/>
      <c r="H47" s="209"/>
      <c r="I47" s="210"/>
      <c r="J47" s="34"/>
      <c r="K47" s="501"/>
      <c r="L47" s="197"/>
      <c r="M47" s="195"/>
      <c r="N47" s="196"/>
      <c r="O47" s="28"/>
      <c r="P47" s="31"/>
      <c r="Q47" s="240"/>
    </row>
    <row r="48" spans="1:17" s="36" customFormat="1" ht="30" customHeight="1">
      <c r="A48" s="251" t="str">
        <f>IF(C48&lt;&gt;"",COUNTA($C$14:C48),"")</f>
        <v/>
      </c>
      <c r="B48" s="263"/>
      <c r="C48" s="32"/>
      <c r="D48" s="84"/>
      <c r="E48" s="35"/>
      <c r="F48" s="32"/>
      <c r="G48" s="28"/>
      <c r="H48" s="209"/>
      <c r="I48" s="210"/>
      <c r="J48" s="34"/>
      <c r="K48" s="501"/>
      <c r="L48" s="197"/>
      <c r="M48" s="195"/>
      <c r="N48" s="196"/>
      <c r="O48" s="28"/>
      <c r="P48" s="31"/>
      <c r="Q48" s="240"/>
    </row>
    <row r="49" spans="1:19" s="36" customFormat="1" ht="30" customHeight="1">
      <c r="A49" s="251" t="str">
        <f>IF(C49&lt;&gt;"",COUNTA($C$14:C49),"")</f>
        <v/>
      </c>
      <c r="B49" s="263"/>
      <c r="C49" s="32"/>
      <c r="D49" s="84"/>
      <c r="E49" s="35"/>
      <c r="F49" s="32"/>
      <c r="G49" s="28"/>
      <c r="H49" s="209"/>
      <c r="I49" s="210"/>
      <c r="J49" s="34"/>
      <c r="K49" s="501"/>
      <c r="L49" s="197"/>
      <c r="M49" s="195"/>
      <c r="N49" s="196"/>
      <c r="O49" s="28"/>
      <c r="P49" s="31"/>
      <c r="Q49" s="240"/>
    </row>
    <row r="50" spans="1:19" s="36" customFormat="1" ht="30" customHeight="1">
      <c r="A50" s="251" t="str">
        <f>IF(C50&lt;&gt;"",COUNTA($C$14:C50),"")</f>
        <v/>
      </c>
      <c r="B50" s="263"/>
      <c r="C50" s="32"/>
      <c r="D50" s="84"/>
      <c r="E50" s="35"/>
      <c r="F50" s="32"/>
      <c r="G50" s="28"/>
      <c r="H50" s="209"/>
      <c r="I50" s="210"/>
      <c r="J50" s="34"/>
      <c r="K50" s="501"/>
      <c r="L50" s="197"/>
      <c r="M50" s="195"/>
      <c r="N50" s="196"/>
      <c r="O50" s="28"/>
      <c r="P50" s="31"/>
      <c r="Q50" s="240"/>
    </row>
    <row r="51" spans="1:19" s="36" customFormat="1" ht="30" customHeight="1">
      <c r="A51" s="251" t="str">
        <f>IF(C51&lt;&gt;"",COUNTA($C$14:C51),"")</f>
        <v/>
      </c>
      <c r="B51" s="263"/>
      <c r="C51" s="32"/>
      <c r="D51" s="84"/>
      <c r="E51" s="35"/>
      <c r="F51" s="32"/>
      <c r="G51" s="28"/>
      <c r="H51" s="209"/>
      <c r="I51" s="210"/>
      <c r="J51" s="34"/>
      <c r="K51" s="501"/>
      <c r="L51" s="197"/>
      <c r="M51" s="195"/>
      <c r="N51" s="196"/>
      <c r="O51" s="28"/>
      <c r="P51" s="31"/>
      <c r="Q51" s="240"/>
    </row>
    <row r="52" spans="1:19" s="36" customFormat="1" ht="30" customHeight="1">
      <c r="A52" s="251" t="str">
        <f>IF(C52&lt;&gt;"",COUNTA($C$14:C52),"")</f>
        <v/>
      </c>
      <c r="B52" s="263"/>
      <c r="C52" s="32"/>
      <c r="D52" s="84"/>
      <c r="E52" s="35"/>
      <c r="F52" s="32"/>
      <c r="G52" s="28"/>
      <c r="H52" s="209"/>
      <c r="I52" s="210"/>
      <c r="J52" s="34"/>
      <c r="K52" s="501"/>
      <c r="L52" s="197"/>
      <c r="M52" s="195"/>
      <c r="N52" s="196"/>
      <c r="O52" s="28"/>
      <c r="P52" s="31"/>
      <c r="Q52" s="240"/>
    </row>
    <row r="53" spans="1:19" s="36" customFormat="1" ht="30" customHeight="1">
      <c r="A53" s="251" t="str">
        <f>IF(C53&lt;&gt;"",COUNTA($C$14:C53),"")</f>
        <v/>
      </c>
      <c r="B53" s="263"/>
      <c r="C53" s="32"/>
      <c r="D53" s="84"/>
      <c r="E53" s="35"/>
      <c r="F53" s="32"/>
      <c r="G53" s="28"/>
      <c r="H53" s="209"/>
      <c r="I53" s="210"/>
      <c r="J53" s="34"/>
      <c r="K53" s="501"/>
      <c r="L53" s="197"/>
      <c r="M53" s="195"/>
      <c r="N53" s="196"/>
      <c r="O53" s="28"/>
      <c r="P53" s="31"/>
      <c r="Q53" s="240"/>
    </row>
    <row r="54" spans="1:19" s="36" customFormat="1" ht="30" customHeight="1">
      <c r="A54" s="251" t="str">
        <f>IF(C54&lt;&gt;"",COUNTA($C$14:C54),"")</f>
        <v/>
      </c>
      <c r="B54" s="263"/>
      <c r="C54" s="32"/>
      <c r="D54" s="84"/>
      <c r="E54" s="35"/>
      <c r="F54" s="32"/>
      <c r="G54" s="28"/>
      <c r="H54" s="209"/>
      <c r="I54" s="210"/>
      <c r="J54" s="34"/>
      <c r="K54" s="501"/>
      <c r="L54" s="197"/>
      <c r="M54" s="195"/>
      <c r="N54" s="196"/>
      <c r="O54" s="28"/>
      <c r="P54" s="31"/>
      <c r="Q54" s="240"/>
    </row>
    <row r="55" spans="1:19" s="36" customFormat="1" ht="30" customHeight="1">
      <c r="A55" s="251" t="str">
        <f>IF(C55&lt;&gt;"",COUNTA($C$14:C55),"")</f>
        <v/>
      </c>
      <c r="B55" s="263"/>
      <c r="C55" s="32"/>
      <c r="D55" s="84"/>
      <c r="E55" s="35"/>
      <c r="F55" s="32"/>
      <c r="G55" s="28"/>
      <c r="H55" s="209"/>
      <c r="I55" s="210"/>
      <c r="J55" s="34"/>
      <c r="K55" s="501"/>
      <c r="L55" s="197"/>
      <c r="M55" s="195"/>
      <c r="N55" s="196"/>
      <c r="O55" s="28"/>
      <c r="P55" s="31"/>
      <c r="Q55" s="240"/>
    </row>
    <row r="56" spans="1:19" s="36" customFormat="1" ht="30" customHeight="1">
      <c r="A56" s="251" t="str">
        <f>IF(C56&lt;&gt;"",COUNTA($C$14:C56),"")</f>
        <v/>
      </c>
      <c r="B56" s="263"/>
      <c r="C56" s="32"/>
      <c r="D56" s="84"/>
      <c r="E56" s="35"/>
      <c r="F56" s="32"/>
      <c r="G56" s="28"/>
      <c r="H56" s="209"/>
      <c r="I56" s="210"/>
      <c r="J56" s="34"/>
      <c r="K56" s="501"/>
      <c r="L56" s="197"/>
      <c r="M56" s="195"/>
      <c r="N56" s="196"/>
      <c r="O56" s="28"/>
      <c r="P56" s="31"/>
      <c r="Q56" s="240"/>
    </row>
    <row r="57" spans="1:19" s="36" customFormat="1" ht="30" customHeight="1">
      <c r="A57" s="251" t="str">
        <f>IF(C57&lt;&gt;"",COUNTA($C$14:C57),"")</f>
        <v/>
      </c>
      <c r="B57" s="263"/>
      <c r="C57" s="32"/>
      <c r="D57" s="84"/>
      <c r="E57" s="35"/>
      <c r="F57" s="32"/>
      <c r="G57" s="28"/>
      <c r="H57" s="209"/>
      <c r="I57" s="210"/>
      <c r="J57" s="34"/>
      <c r="K57" s="501"/>
      <c r="L57" s="197"/>
      <c r="M57" s="195"/>
      <c r="N57" s="196"/>
      <c r="O57" s="28"/>
      <c r="P57" s="31"/>
      <c r="Q57" s="240"/>
    </row>
    <row r="58" spans="1:19" s="36" customFormat="1" ht="30" customHeight="1">
      <c r="A58" s="251" t="str">
        <f>IF(C58&lt;&gt;"",COUNTA($C$14:C58),"")</f>
        <v/>
      </c>
      <c r="B58" s="263"/>
      <c r="C58" s="32"/>
      <c r="D58" s="84"/>
      <c r="E58" s="35"/>
      <c r="F58" s="32"/>
      <c r="G58" s="28"/>
      <c r="H58" s="209"/>
      <c r="I58" s="210"/>
      <c r="J58" s="34"/>
      <c r="K58" s="501"/>
      <c r="L58" s="197"/>
      <c r="M58" s="195"/>
      <c r="N58" s="196"/>
      <c r="O58" s="28"/>
      <c r="P58" s="31"/>
      <c r="Q58" s="240"/>
    </row>
    <row r="59" spans="1:19" s="36" customFormat="1" ht="30" customHeight="1">
      <c r="A59" s="251" t="str">
        <f>IF(C59&lt;&gt;"",COUNTA($C$14:C59),"")</f>
        <v/>
      </c>
      <c r="B59" s="263"/>
      <c r="C59" s="32"/>
      <c r="D59" s="84"/>
      <c r="E59" s="35"/>
      <c r="F59" s="32"/>
      <c r="G59" s="28"/>
      <c r="H59" s="209"/>
      <c r="I59" s="210"/>
      <c r="J59" s="34"/>
      <c r="K59" s="501"/>
      <c r="L59" s="197"/>
      <c r="M59" s="195"/>
      <c r="N59" s="196"/>
      <c r="O59" s="28"/>
      <c r="P59" s="31"/>
      <c r="Q59" s="240"/>
    </row>
    <row r="60" spans="1:19" s="36" customFormat="1" ht="30" customHeight="1">
      <c r="A60" s="251" t="str">
        <f>IF(C60&lt;&gt;"",COUNTA($C$14:C60),"")</f>
        <v/>
      </c>
      <c r="B60" s="263"/>
      <c r="C60" s="32"/>
      <c r="D60" s="84"/>
      <c r="E60" s="35"/>
      <c r="F60" s="32"/>
      <c r="G60" s="28"/>
      <c r="H60" s="209"/>
      <c r="I60" s="210"/>
      <c r="J60" s="34"/>
      <c r="K60" s="501"/>
      <c r="L60" s="197"/>
      <c r="M60" s="195"/>
      <c r="N60" s="196"/>
      <c r="O60" s="28"/>
      <c r="P60" s="31"/>
      <c r="Q60" s="240"/>
    </row>
    <row r="61" spans="1:19" s="36" customFormat="1" ht="30" customHeight="1">
      <c r="A61" s="251" t="str">
        <f>IF(C61&lt;&gt;"",COUNTA($C$14:C61),"")</f>
        <v/>
      </c>
      <c r="B61" s="263"/>
      <c r="C61" s="32"/>
      <c r="D61" s="84"/>
      <c r="E61" s="35"/>
      <c r="F61" s="32"/>
      <c r="G61" s="28"/>
      <c r="H61" s="209"/>
      <c r="I61" s="210"/>
      <c r="J61" s="34"/>
      <c r="K61" s="35"/>
      <c r="L61" s="34"/>
      <c r="M61" s="194"/>
      <c r="N61" s="196"/>
      <c r="O61" s="28"/>
      <c r="P61" s="31"/>
      <c r="Q61" s="240"/>
    </row>
    <row r="62" spans="1:19" s="36" customFormat="1" ht="30" customHeight="1">
      <c r="A62" s="251" t="str">
        <f>IF(C62&lt;&gt;"",COUNTA($C$14:C62),"")</f>
        <v/>
      </c>
      <c r="B62" s="264"/>
      <c r="C62" s="83"/>
      <c r="D62" s="82"/>
      <c r="E62" s="85"/>
      <c r="F62" s="83"/>
      <c r="G62" s="81"/>
      <c r="H62" s="587"/>
      <c r="I62" s="588"/>
      <c r="J62" s="34"/>
      <c r="K62" s="35"/>
      <c r="L62" s="34"/>
      <c r="M62" s="194"/>
      <c r="N62" s="196"/>
      <c r="O62" s="81"/>
      <c r="P62" s="86"/>
      <c r="Q62" s="265"/>
      <c r="S62" s="819" t="s">
        <v>736</v>
      </c>
    </row>
    <row r="63" spans="1:19" s="36" customFormat="1" ht="30" customHeight="1" thickBot="1">
      <c r="A63" s="252" t="str">
        <f>IF(C63&lt;&gt;"",COUNTA($C$14:C63),"")</f>
        <v/>
      </c>
      <c r="B63" s="255"/>
      <c r="C63" s="241"/>
      <c r="D63" s="266"/>
      <c r="E63" s="245"/>
      <c r="F63" s="241"/>
      <c r="G63" s="248"/>
      <c r="H63" s="246"/>
      <c r="I63" s="247"/>
      <c r="J63" s="267"/>
      <c r="K63" s="245"/>
      <c r="L63" s="267"/>
      <c r="M63" s="268"/>
      <c r="N63" s="269"/>
      <c r="O63" s="248"/>
      <c r="P63" s="242"/>
      <c r="Q63" s="249"/>
    </row>
    <row r="64" spans="1:19" ht="30" customHeight="1">
      <c r="A64" s="224"/>
      <c r="B64" s="221"/>
      <c r="C64" s="221"/>
      <c r="D64" s="814"/>
      <c r="E64" s="814"/>
      <c r="F64" s="814"/>
      <c r="G64" s="815"/>
      <c r="H64" s="816"/>
      <c r="I64" s="1557"/>
      <c r="J64" s="1557"/>
      <c r="K64" s="817"/>
      <c r="L64" s="817"/>
      <c r="M64" s="815"/>
      <c r="N64" s="817"/>
      <c r="O64" s="814"/>
      <c r="P64" s="814"/>
      <c r="Q64" s="814"/>
    </row>
    <row r="65" spans="4:7" ht="30" customHeight="1">
      <c r="D65" s="818"/>
      <c r="E65" s="818"/>
      <c r="F65" s="818"/>
      <c r="G65" s="818"/>
    </row>
    <row r="66" spans="4:7" ht="30" customHeight="1"/>
    <row r="67" spans="4:7" ht="30" customHeight="1"/>
    <row r="68" spans="4:7" ht="30" customHeight="1"/>
    <row r="69" spans="4:7" ht="30" customHeight="1"/>
    <row r="70" spans="4:7" ht="30" customHeight="1"/>
    <row r="71" spans="4:7" ht="30" customHeight="1"/>
    <row r="72" spans="4:7" ht="30" customHeight="1"/>
    <row r="73" spans="4:7" ht="30" customHeight="1"/>
    <row r="74" spans="4:7" ht="30" customHeight="1"/>
    <row r="75" spans="4:7" ht="30" customHeight="1"/>
    <row r="76" spans="4:7" ht="30" customHeight="1"/>
    <row r="77" spans="4:7" ht="30" customHeight="1"/>
  </sheetData>
  <sheetProtection formatCells="0" formatColumns="0" formatRows="0" insertRows="0"/>
  <mergeCells count="12">
    <mergeCell ref="O3:Q3"/>
    <mergeCell ref="O4:Q4"/>
    <mergeCell ref="P7:Q7"/>
    <mergeCell ref="H7:I7"/>
    <mergeCell ref="O7:O8"/>
    <mergeCell ref="I64:J64"/>
    <mergeCell ref="A7:A8"/>
    <mergeCell ref="C7:C8"/>
    <mergeCell ref="D7:F7"/>
    <mergeCell ref="G7:G8"/>
    <mergeCell ref="J7:N7"/>
    <mergeCell ref="B7:B8"/>
  </mergeCells>
  <phoneticPr fontId="2"/>
  <dataValidations count="2">
    <dataValidation type="list" allowBlank="1" showInputMessage="1" showErrorMessage="1" sqref="P13:Q63 D13:F63 J9:J11 J13:N63" xr:uid="{00000000-0002-0000-1200-000000000000}">
      <formula1>"○"</formula1>
    </dataValidation>
    <dataValidation type="list" allowBlank="1" showInputMessage="1" showErrorMessage="1" sqref="B14:B63" xr:uid="{00000000-0002-0000-1200-000001000000}">
      <formula1>"◎"</formula1>
    </dataValidation>
  </dataValidations>
  <pageMargins left="0.39370078740157483" right="0.39370078740157483" top="0.59055118110236227" bottom="0.59055118110236227" header="0.39370078740157483" footer="0.31496062992125984"/>
  <pageSetup paperSize="9" scale="89" orientation="landscape" r:id="rId1"/>
  <headerFooter alignWithMargins="0">
    <oddHeader>&amp;R&amp;10&amp;F</oddHead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pageSetUpPr fitToPage="1"/>
  </sheetPr>
  <dimension ref="A1:P32"/>
  <sheetViews>
    <sheetView view="pageBreakPreview" zoomScaleNormal="90" zoomScaleSheetLayoutView="100" workbookViewId="0">
      <selection activeCell="D28" sqref="D28"/>
    </sheetView>
  </sheetViews>
  <sheetFormatPr defaultRowHeight="13.2"/>
  <cols>
    <col min="1" max="1" width="3.6640625" customWidth="1"/>
    <col min="2" max="2" width="10.77734375" style="1" customWidth="1"/>
    <col min="3" max="3" width="16.77734375" customWidth="1"/>
    <col min="4" max="4" width="51" customWidth="1"/>
    <col min="5" max="5" width="3.77734375" bestFit="1" customWidth="1"/>
    <col min="6" max="7" width="3.33203125" customWidth="1"/>
    <col min="8" max="8" width="8.88671875" customWidth="1"/>
    <col min="10" max="10" width="8.88671875" customWidth="1"/>
  </cols>
  <sheetData>
    <row r="1" spans="1:16" ht="30.75" customHeight="1">
      <c r="A1" s="2"/>
      <c r="B1" s="1266" t="s">
        <v>805</v>
      </c>
      <c r="C1" s="1266"/>
      <c r="D1" s="1266"/>
      <c r="E1" s="1266"/>
    </row>
    <row r="2" spans="1:16" ht="14.25" customHeight="1" thickBot="1"/>
    <row r="3" spans="1:16" ht="19.95" customHeight="1">
      <c r="B3" s="1272" t="s">
        <v>434</v>
      </c>
      <c r="C3" s="1273"/>
      <c r="D3" s="1013" t="str">
        <f>Data!A11</f>
        <v>育児等両立応援訓練（短時間訓練）（５箇月）</v>
      </c>
      <c r="E3" s="218"/>
    </row>
    <row r="4" spans="1:16" ht="19.95" customHeight="1">
      <c r="B4" s="1274" t="s">
        <v>545</v>
      </c>
      <c r="C4" s="525" t="s">
        <v>344</v>
      </c>
      <c r="D4" s="1014" t="str">
        <f>Data!I30</f>
        <v/>
      </c>
      <c r="E4" s="226"/>
    </row>
    <row r="5" spans="1:16" ht="19.95" customHeight="1">
      <c r="B5" s="1275"/>
      <c r="C5" s="525" t="s">
        <v>548</v>
      </c>
      <c r="D5" s="1014" t="str">
        <f>Data!I26</f>
        <v/>
      </c>
      <c r="E5" s="226"/>
    </row>
    <row r="6" spans="1:16" ht="19.95" customHeight="1">
      <c r="B6" s="1276"/>
      <c r="C6" s="525" t="s">
        <v>546</v>
      </c>
      <c r="D6" s="1014" t="str">
        <f>CONCATENATE(Data!I27,"　",Data!I28)</f>
        <v>　</v>
      </c>
      <c r="E6" s="226"/>
    </row>
    <row r="7" spans="1:16" ht="19.95" customHeight="1">
      <c r="B7" s="1267" t="s">
        <v>419</v>
      </c>
      <c r="C7" s="1277"/>
      <c r="D7" s="1014" t="str">
        <f>Data!I35</f>
        <v/>
      </c>
      <c r="E7" s="226"/>
    </row>
    <row r="8" spans="1:16" ht="19.95" customHeight="1">
      <c r="B8" s="1274" t="s">
        <v>547</v>
      </c>
      <c r="C8" s="525" t="s">
        <v>344</v>
      </c>
      <c r="D8" s="1014" t="str">
        <f>Data!I40</f>
        <v/>
      </c>
      <c r="E8" s="226"/>
    </row>
    <row r="9" spans="1:16" ht="19.95" customHeight="1">
      <c r="B9" s="1275"/>
      <c r="C9" s="525" t="s">
        <v>548</v>
      </c>
      <c r="D9" s="1014" t="str">
        <f>Data!I36</f>
        <v/>
      </c>
      <c r="E9" s="226"/>
    </row>
    <row r="10" spans="1:16" ht="19.95" customHeight="1">
      <c r="B10" s="1276"/>
      <c r="C10" s="525" t="s">
        <v>546</v>
      </c>
      <c r="D10" s="1014" t="str">
        <f>CONCATENATE(Data!I37,"　",Data!I38)</f>
        <v>　</v>
      </c>
      <c r="E10" s="226"/>
    </row>
    <row r="11" spans="1:16" ht="19.95" customHeight="1">
      <c r="B11" s="1267" t="s">
        <v>16</v>
      </c>
      <c r="C11" s="1277"/>
      <c r="D11" s="1014" t="str">
        <f>Data!A9</f>
        <v/>
      </c>
      <c r="E11" s="524"/>
    </row>
    <row r="12" spans="1:16" ht="19.95" customHeight="1" thickBot="1">
      <c r="B12" s="1270" t="s">
        <v>79</v>
      </c>
      <c r="C12" s="1278"/>
      <c r="D12" s="1015" t="str">
        <f>Data!I138</f>
        <v/>
      </c>
      <c r="E12" s="511" t="s">
        <v>18</v>
      </c>
      <c r="F12" s="89"/>
    </row>
    <row r="13" spans="1:16" ht="13.8" thickBot="1">
      <c r="B13" s="543"/>
      <c r="C13" s="543"/>
      <c r="D13" s="544"/>
      <c r="E13" s="543"/>
      <c r="F13" s="89"/>
    </row>
    <row r="14" spans="1:16" ht="20.399999999999999" customHeight="1" thickBot="1">
      <c r="B14" s="1269" t="s">
        <v>806</v>
      </c>
      <c r="C14" s="1269"/>
      <c r="D14" s="1269"/>
      <c r="E14" s="541"/>
      <c r="H14" s="1291" t="s">
        <v>410</v>
      </c>
      <c r="I14" s="1292"/>
      <c r="J14" s="1292"/>
      <c r="K14" s="1292"/>
      <c r="L14" s="1292"/>
      <c r="M14" s="1292"/>
      <c r="N14" s="1292"/>
      <c r="O14" s="1292"/>
      <c r="P14" s="1293"/>
    </row>
    <row r="15" spans="1:16" ht="31.95" customHeight="1" thickTop="1" thickBot="1">
      <c r="B15" s="1272" t="s">
        <v>650</v>
      </c>
      <c r="C15" s="1294"/>
      <c r="D15" s="155"/>
      <c r="E15" s="526"/>
      <c r="H15" s="359" t="s">
        <v>675</v>
      </c>
      <c r="I15" s="360"/>
      <c r="J15" s="360"/>
      <c r="K15" s="360"/>
      <c r="L15" s="360"/>
      <c r="M15" s="360"/>
      <c r="N15" s="360"/>
      <c r="O15" s="360"/>
      <c r="P15" s="20"/>
    </row>
    <row r="16" spans="1:16" ht="33" customHeight="1" thickTop="1" thickBot="1">
      <c r="B16" s="1267" t="s">
        <v>651</v>
      </c>
      <c r="C16" s="1268"/>
      <c r="D16" s="155"/>
      <c r="E16" s="526" t="s">
        <v>655</v>
      </c>
      <c r="H16" s="1303" t="s">
        <v>729</v>
      </c>
      <c r="I16" s="1304"/>
      <c r="J16" s="1304"/>
      <c r="K16" s="1304"/>
      <c r="L16" s="1304"/>
      <c r="M16" s="1304"/>
      <c r="N16" s="1304"/>
      <c r="O16" s="1304"/>
      <c r="P16" s="1305"/>
    </row>
    <row r="17" spans="2:16" ht="35.4" customHeight="1" thickTop="1" thickBot="1">
      <c r="B17" s="1270" t="s">
        <v>674</v>
      </c>
      <c r="C17" s="1271"/>
      <c r="D17" s="155"/>
      <c r="E17" s="526"/>
      <c r="H17" s="1306" t="s">
        <v>730</v>
      </c>
      <c r="I17" s="1307"/>
      <c r="J17" s="1307"/>
      <c r="K17" s="1307"/>
      <c r="L17" s="1307"/>
      <c r="M17" s="1307"/>
      <c r="N17" s="1307"/>
      <c r="O17" s="1307"/>
      <c r="P17" s="1308"/>
    </row>
    <row r="18" spans="2:16" ht="31.2" hidden="1" customHeight="1" thickTop="1" thickBot="1">
      <c r="B18" s="1282" t="s">
        <v>712</v>
      </c>
      <c r="C18" s="1300"/>
      <c r="D18" s="1004"/>
      <c r="E18" s="526"/>
      <c r="H18" s="1279" t="s">
        <v>713</v>
      </c>
      <c r="I18" s="1280"/>
      <c r="J18" s="1280"/>
      <c r="K18" s="1280"/>
      <c r="L18" s="1280"/>
      <c r="M18" s="1280"/>
      <c r="N18" s="1280"/>
      <c r="O18" s="1280"/>
      <c r="P18" s="1281"/>
    </row>
    <row r="19" spans="2:16" ht="31.2" hidden="1" customHeight="1" thickTop="1" thickBot="1">
      <c r="B19" s="1282"/>
      <c r="C19" s="1300"/>
      <c r="D19" s="155"/>
      <c r="E19" s="526"/>
      <c r="H19" s="1282"/>
      <c r="I19" s="1283"/>
      <c r="J19" s="1283"/>
      <c r="K19" s="1283"/>
      <c r="L19" s="1283"/>
      <c r="M19" s="1283"/>
      <c r="N19" s="1283"/>
      <c r="O19" s="1283"/>
      <c r="P19" s="1284"/>
    </row>
    <row r="20" spans="2:16" ht="31.2" hidden="1" customHeight="1" thickTop="1" thickBot="1">
      <c r="B20" s="1282"/>
      <c r="C20" s="1300"/>
      <c r="D20" s="155"/>
      <c r="E20" s="526"/>
      <c r="H20" s="1282"/>
      <c r="I20" s="1283"/>
      <c r="J20" s="1283"/>
      <c r="K20" s="1283"/>
      <c r="L20" s="1283"/>
      <c r="M20" s="1283"/>
      <c r="N20" s="1283"/>
      <c r="O20" s="1283"/>
      <c r="P20" s="1284"/>
    </row>
    <row r="21" spans="2:16" ht="31.2" hidden="1" customHeight="1" thickTop="1" thickBot="1">
      <c r="B21" s="1282"/>
      <c r="C21" s="1300"/>
      <c r="D21" s="155"/>
      <c r="E21" s="526"/>
      <c r="H21" s="1282"/>
      <c r="I21" s="1283"/>
      <c r="J21" s="1283"/>
      <c r="K21" s="1283"/>
      <c r="L21" s="1283"/>
      <c r="M21" s="1283"/>
      <c r="N21" s="1283"/>
      <c r="O21" s="1283"/>
      <c r="P21" s="1284"/>
    </row>
    <row r="22" spans="2:16" ht="31.2" hidden="1" customHeight="1" thickTop="1" thickBot="1">
      <c r="B22" s="1301"/>
      <c r="C22" s="1302"/>
      <c r="D22" s="155"/>
      <c r="E22" s="526"/>
      <c r="H22" s="1285"/>
      <c r="I22" s="1286"/>
      <c r="J22" s="1286"/>
      <c r="K22" s="1286"/>
      <c r="L22" s="1286"/>
      <c r="M22" s="1286"/>
      <c r="N22" s="1286"/>
      <c r="O22" s="1286"/>
      <c r="P22" s="1287"/>
    </row>
    <row r="23" spans="2:16" ht="12.6" customHeight="1">
      <c r="B23" s="89"/>
      <c r="C23" s="89"/>
      <c r="D23" s="540"/>
      <c r="E23" s="542"/>
    </row>
    <row r="24" spans="2:16" ht="20.399999999999999" customHeight="1" thickBot="1">
      <c r="B24" s="1295" t="s">
        <v>652</v>
      </c>
      <c r="C24" s="1295"/>
      <c r="D24" s="223"/>
      <c r="E24" s="223"/>
    </row>
    <row r="25" spans="2:16" ht="20.399999999999999" customHeight="1" thickBot="1">
      <c r="B25" s="1296" t="s">
        <v>653</v>
      </c>
      <c r="C25" s="1297"/>
      <c r="D25" s="531" t="s">
        <v>654</v>
      </c>
      <c r="E25" s="568"/>
    </row>
    <row r="26" spans="2:16" ht="34.200000000000003" customHeight="1" thickTop="1" thickBot="1">
      <c r="B26" s="1298"/>
      <c r="C26" s="1299"/>
      <c r="D26" s="999"/>
      <c r="E26" s="569"/>
      <c r="H26" s="1279" t="s">
        <v>714</v>
      </c>
      <c r="I26" s="1280"/>
      <c r="J26" s="1280"/>
      <c r="K26" s="1280"/>
      <c r="L26" s="1280"/>
      <c r="M26" s="1280"/>
      <c r="N26" s="1280"/>
      <c r="O26" s="1280"/>
      <c r="P26" s="1281"/>
    </row>
    <row r="27" spans="2:16" ht="38.4" customHeight="1" thickTop="1" thickBot="1">
      <c r="B27" s="1298"/>
      <c r="C27" s="1299"/>
      <c r="D27" s="155"/>
      <c r="E27" s="570"/>
      <c r="H27" s="1282"/>
      <c r="I27" s="1283"/>
      <c r="J27" s="1283"/>
      <c r="K27" s="1283"/>
      <c r="L27" s="1283"/>
      <c r="M27" s="1283"/>
      <c r="N27" s="1283"/>
      <c r="O27" s="1283"/>
      <c r="P27" s="1284"/>
    </row>
    <row r="28" spans="2:16" ht="38.4" customHeight="1" thickTop="1" thickBot="1">
      <c r="B28" s="1298"/>
      <c r="C28" s="1299"/>
      <c r="D28" s="155"/>
      <c r="E28" s="570"/>
      <c r="H28" s="1282"/>
      <c r="I28" s="1283"/>
      <c r="J28" s="1283"/>
      <c r="K28" s="1283"/>
      <c r="L28" s="1283"/>
      <c r="M28" s="1283"/>
      <c r="N28" s="1283"/>
      <c r="O28" s="1283"/>
      <c r="P28" s="1284"/>
    </row>
    <row r="29" spans="2:16" ht="38.4" customHeight="1" thickTop="1" thickBot="1">
      <c r="B29" s="1298"/>
      <c r="C29" s="1299"/>
      <c r="D29" s="155"/>
      <c r="E29" s="570"/>
      <c r="H29" s="1282"/>
      <c r="I29" s="1283"/>
      <c r="J29" s="1283"/>
      <c r="K29" s="1283"/>
      <c r="L29" s="1283"/>
      <c r="M29" s="1283"/>
      <c r="N29" s="1283"/>
      <c r="O29" s="1283"/>
      <c r="P29" s="1284"/>
    </row>
    <row r="30" spans="2:16" ht="38.4" customHeight="1" thickTop="1" thickBot="1">
      <c r="B30" s="1298"/>
      <c r="C30" s="1299"/>
      <c r="D30" s="155"/>
      <c r="E30" s="570"/>
      <c r="H30" s="1282"/>
      <c r="I30" s="1283"/>
      <c r="J30" s="1283"/>
      <c r="K30" s="1283"/>
      <c r="L30" s="1283"/>
      <c r="M30" s="1283"/>
      <c r="N30" s="1283"/>
      <c r="O30" s="1283"/>
      <c r="P30" s="1284"/>
    </row>
    <row r="31" spans="2:16" ht="38.4" customHeight="1" thickTop="1" thickBot="1">
      <c r="B31" s="1298"/>
      <c r="C31" s="1299"/>
      <c r="D31" s="155"/>
      <c r="E31" s="571"/>
      <c r="H31" s="1288" t="s">
        <v>715</v>
      </c>
      <c r="I31" s="1289"/>
      <c r="J31" s="1289"/>
      <c r="K31" s="1289"/>
      <c r="L31" s="1289"/>
      <c r="M31" s="1289"/>
      <c r="N31" s="1289"/>
      <c r="O31" s="1289"/>
      <c r="P31" s="1290"/>
    </row>
    <row r="32" spans="2:16" ht="13.8" thickTop="1"/>
  </sheetData>
  <sheetProtection formatCells="0" formatColumns="0" formatRows="0"/>
  <mergeCells count="26">
    <mergeCell ref="H18:P22"/>
    <mergeCell ref="H26:P30"/>
    <mergeCell ref="H31:P31"/>
    <mergeCell ref="H14:P14"/>
    <mergeCell ref="B15:C15"/>
    <mergeCell ref="B24:C24"/>
    <mergeCell ref="B25:C25"/>
    <mergeCell ref="B26:C26"/>
    <mergeCell ref="B31:C31"/>
    <mergeCell ref="B28:C28"/>
    <mergeCell ref="B29:C29"/>
    <mergeCell ref="B30:C30"/>
    <mergeCell ref="B27:C27"/>
    <mergeCell ref="B18:C22"/>
    <mergeCell ref="H16:P16"/>
    <mergeCell ref="H17:P17"/>
    <mergeCell ref="B1:E1"/>
    <mergeCell ref="B16:C16"/>
    <mergeCell ref="B14:D14"/>
    <mergeCell ref="B17:C17"/>
    <mergeCell ref="B3:C3"/>
    <mergeCell ref="B4:B6"/>
    <mergeCell ref="B7:C7"/>
    <mergeCell ref="B8:B10"/>
    <mergeCell ref="B11:C11"/>
    <mergeCell ref="B12:C12"/>
  </mergeCells>
  <phoneticPr fontId="2"/>
  <dataValidations count="1">
    <dataValidation type="list" allowBlank="1" showInputMessage="1" showErrorMessage="1" sqref="D16" xr:uid="{00000000-0002-0000-0100-000000000000}">
      <formula1>"4,5,6,7,8,9,10,11,12,1,2,3"</formula1>
    </dataValidation>
  </dataValidations>
  <pageMargins left="0.39370078740157483" right="0.39370078740157483" top="0.59055118110236227" bottom="0.59055118110236227" header="0.39370078740157483" footer="0.31496062992125984"/>
  <pageSetup paperSize="9" fitToHeight="0" orientation="portrait" cellComments="asDisplayed" r:id="rId1"/>
  <headerFooter alignWithMargins="0">
    <oddHeader>&amp;R&amp;10&amp;F</oddHeader>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1"/>
  <dimension ref="A1:M61"/>
  <sheetViews>
    <sheetView view="pageBreakPreview" zoomScale="90" zoomScaleNormal="100" zoomScaleSheetLayoutView="90" workbookViewId="0">
      <selection activeCell="B12" sqref="B12"/>
    </sheetView>
  </sheetViews>
  <sheetFormatPr defaultColWidth="9" defaultRowHeight="13.2"/>
  <cols>
    <col min="1" max="1" width="5.21875" customWidth="1"/>
    <col min="2" max="5" width="8.6640625" customWidth="1"/>
    <col min="6" max="11" width="20.88671875" customWidth="1"/>
    <col min="12" max="13" width="8.6640625" customWidth="1"/>
    <col min="14" max="14" width="1.44140625" customWidth="1"/>
  </cols>
  <sheetData>
    <row r="1" spans="1:13" s="625" customFormat="1" ht="19.2">
      <c r="A1" s="15" t="s">
        <v>218</v>
      </c>
      <c r="C1" s="15"/>
      <c r="D1" s="15"/>
      <c r="E1" s="15"/>
      <c r="F1" s="15"/>
      <c r="G1" s="15"/>
      <c r="H1" s="15"/>
      <c r="I1" s="15"/>
      <c r="J1" s="15"/>
      <c r="K1" s="15"/>
      <c r="L1" s="15"/>
      <c r="M1" s="15"/>
    </row>
    <row r="2" spans="1:13" ht="9" customHeight="1">
      <c r="A2" s="15"/>
      <c r="C2" s="15"/>
      <c r="D2" s="15"/>
      <c r="E2" s="15"/>
      <c r="F2" s="15"/>
      <c r="G2" s="15"/>
      <c r="H2" s="15"/>
      <c r="I2" s="15"/>
      <c r="J2" s="15"/>
      <c r="K2" s="15"/>
      <c r="L2" s="15"/>
      <c r="M2" s="15"/>
    </row>
    <row r="3" spans="1:13" ht="19.2">
      <c r="A3" s="15"/>
      <c r="C3" s="15"/>
      <c r="D3" s="15"/>
      <c r="E3" s="15"/>
      <c r="F3" s="15"/>
      <c r="G3" s="15"/>
      <c r="H3" s="15"/>
      <c r="I3" s="15"/>
      <c r="J3" t="s">
        <v>131</v>
      </c>
      <c r="K3" s="1480" t="str">
        <f>Data!$A$9</f>
        <v/>
      </c>
      <c r="L3" s="1480" t="str">
        <f>Data!$A$9</f>
        <v/>
      </c>
      <c r="M3" s="1480" t="str">
        <f>Data!$A$9</f>
        <v/>
      </c>
    </row>
    <row r="4" spans="1:13" ht="19.2">
      <c r="A4" s="15"/>
      <c r="C4" s="15"/>
      <c r="D4" s="15"/>
      <c r="E4" s="15"/>
      <c r="F4" s="15"/>
      <c r="G4" s="15"/>
      <c r="H4" s="15"/>
      <c r="I4" s="15"/>
      <c r="J4" t="s">
        <v>26</v>
      </c>
      <c r="K4" s="1480" t="str">
        <f>Data!$I$69</f>
        <v/>
      </c>
      <c r="L4" s="1480" t="str">
        <f>Data!$I$69</f>
        <v/>
      </c>
      <c r="M4" s="1480" t="str">
        <f>Data!$I$69</f>
        <v/>
      </c>
    </row>
    <row r="5" spans="1:13" ht="3.75" customHeight="1" thickBot="1">
      <c r="B5" s="15"/>
      <c r="C5" s="15"/>
      <c r="D5" s="15"/>
      <c r="E5" s="15"/>
      <c r="F5" s="15"/>
      <c r="G5" s="15"/>
      <c r="H5" s="15"/>
      <c r="I5" s="15"/>
      <c r="J5" s="15"/>
      <c r="K5" s="15"/>
      <c r="L5" s="15"/>
      <c r="M5" s="15"/>
    </row>
    <row r="6" spans="1:13" ht="34.5" customHeight="1">
      <c r="A6" s="1567" t="s">
        <v>219</v>
      </c>
      <c r="B6" s="1502" t="s">
        <v>220</v>
      </c>
      <c r="C6" s="1503"/>
      <c r="D6" s="1502" t="s">
        <v>221</v>
      </c>
      <c r="E6" s="1503"/>
      <c r="F6" s="1504" t="s">
        <v>222</v>
      </c>
      <c r="G6" s="277" t="s">
        <v>223</v>
      </c>
      <c r="H6" s="1502" t="s">
        <v>224</v>
      </c>
      <c r="I6" s="1559"/>
      <c r="J6" s="1559"/>
      <c r="K6" s="1503"/>
      <c r="L6" s="1502" t="s">
        <v>225</v>
      </c>
      <c r="M6" s="1506"/>
    </row>
    <row r="7" spans="1:13" ht="34.5" customHeight="1" thickBot="1">
      <c r="A7" s="1568"/>
      <c r="B7" s="121" t="s">
        <v>226</v>
      </c>
      <c r="C7" s="278" t="s">
        <v>227</v>
      </c>
      <c r="D7" s="121" t="s">
        <v>228</v>
      </c>
      <c r="E7" s="278" t="s">
        <v>229</v>
      </c>
      <c r="F7" s="1505"/>
      <c r="G7" s="279" t="s">
        <v>230</v>
      </c>
      <c r="H7" s="280" t="s">
        <v>279</v>
      </c>
      <c r="I7" s="281" t="s">
        <v>270</v>
      </c>
      <c r="J7" s="282" t="s">
        <v>271</v>
      </c>
      <c r="K7" s="283" t="s">
        <v>272</v>
      </c>
      <c r="L7" s="279" t="s">
        <v>231</v>
      </c>
      <c r="M7" s="284" t="s">
        <v>232</v>
      </c>
    </row>
    <row r="8" spans="1:13" ht="34.5" customHeight="1" thickTop="1">
      <c r="A8" s="285"/>
      <c r="B8" s="286" t="s">
        <v>233</v>
      </c>
      <c r="C8" s="287" t="s">
        <v>234</v>
      </c>
      <c r="D8" s="286" t="s">
        <v>233</v>
      </c>
      <c r="E8" s="287" t="s">
        <v>234</v>
      </c>
      <c r="F8" s="287" t="s">
        <v>235</v>
      </c>
      <c r="G8" s="288" t="s">
        <v>236</v>
      </c>
      <c r="H8" s="289" t="s">
        <v>234</v>
      </c>
      <c r="I8" s="290" t="s">
        <v>233</v>
      </c>
      <c r="J8" s="290"/>
      <c r="K8" s="291"/>
      <c r="L8" s="292"/>
      <c r="M8" s="293"/>
    </row>
    <row r="9" spans="1:13" ht="34.5" customHeight="1" thickBot="1">
      <c r="A9" s="294"/>
      <c r="B9" s="270" t="s">
        <v>233</v>
      </c>
      <c r="C9" s="271" t="s">
        <v>273</v>
      </c>
      <c r="D9" s="270" t="s">
        <v>233</v>
      </c>
      <c r="E9" s="271" t="s">
        <v>234</v>
      </c>
      <c r="F9" s="271" t="s">
        <v>274</v>
      </c>
      <c r="G9" s="272" t="s">
        <v>236</v>
      </c>
      <c r="H9" s="273" t="s">
        <v>234</v>
      </c>
      <c r="I9" s="274"/>
      <c r="J9" s="274"/>
      <c r="K9" s="275" t="s">
        <v>275</v>
      </c>
      <c r="L9" s="276"/>
      <c r="M9" s="295"/>
    </row>
    <row r="10" spans="1:13" ht="34.5" customHeight="1" thickBot="1">
      <c r="A10" s="1092" t="s">
        <v>370</v>
      </c>
      <c r="B10" s="1093">
        <f>COUNTIF(B12:B61,"○")</f>
        <v>0</v>
      </c>
      <c r="C10" s="1094">
        <f t="shared" ref="C10:E10" si="0">COUNTIF(C12:C61,"○")</f>
        <v>0</v>
      </c>
      <c r="D10" s="1093">
        <f t="shared" si="0"/>
        <v>0</v>
      </c>
      <c r="E10" s="1094">
        <f t="shared" si="0"/>
        <v>0</v>
      </c>
      <c r="F10" s="1094">
        <f>COUNTA(F12:F61)</f>
        <v>0</v>
      </c>
      <c r="G10" s="1095"/>
      <c r="H10" s="1096">
        <f t="shared" ref="H10:M10" si="1">COUNTIF(H12:H61,"○")</f>
        <v>0</v>
      </c>
      <c r="I10" s="1097">
        <f t="shared" si="1"/>
        <v>0</v>
      </c>
      <c r="J10" s="1097">
        <f t="shared" si="1"/>
        <v>0</v>
      </c>
      <c r="K10" s="1098">
        <f>COUNTA(K12:K61)</f>
        <v>0</v>
      </c>
      <c r="L10" s="1099">
        <f t="shared" si="1"/>
        <v>0</v>
      </c>
      <c r="M10" s="1100">
        <f t="shared" si="1"/>
        <v>0</v>
      </c>
    </row>
    <row r="11" spans="1:13" ht="4.95" customHeight="1" thickBot="1">
      <c r="A11" s="305"/>
      <c r="B11" s="297"/>
      <c r="C11" s="298"/>
      <c r="D11" s="297"/>
      <c r="E11" s="298"/>
      <c r="F11" s="298"/>
      <c r="G11" s="299"/>
      <c r="H11" s="300"/>
      <c r="I11" s="301"/>
      <c r="J11" s="301"/>
      <c r="K11" s="302"/>
      <c r="L11" s="303"/>
      <c r="M11" s="304"/>
    </row>
    <row r="12" spans="1:13" ht="34.5" customHeight="1" thickTop="1">
      <c r="A12" s="296">
        <v>1</v>
      </c>
      <c r="B12" s="122"/>
      <c r="C12" s="124"/>
      <c r="D12" s="123"/>
      <c r="E12" s="124"/>
      <c r="F12" s="124"/>
      <c r="G12" s="123"/>
      <c r="H12" s="125"/>
      <c r="I12" s="163"/>
      <c r="J12" s="163"/>
      <c r="K12" s="126"/>
      <c r="L12" s="123"/>
      <c r="M12" s="127"/>
    </row>
    <row r="13" spans="1:13" ht="34.5" customHeight="1">
      <c r="A13" s="296">
        <v>2</v>
      </c>
      <c r="B13" s="128"/>
      <c r="C13" s="130"/>
      <c r="D13" s="129"/>
      <c r="E13" s="130"/>
      <c r="F13" s="130"/>
      <c r="G13" s="129"/>
      <c r="H13" s="131"/>
      <c r="I13" s="164"/>
      <c r="J13" s="164"/>
      <c r="K13" s="132"/>
      <c r="L13" s="129"/>
      <c r="M13" s="133"/>
    </row>
    <row r="14" spans="1:13" ht="34.5" customHeight="1">
      <c r="A14" s="296">
        <v>3</v>
      </c>
      <c r="B14" s="128"/>
      <c r="C14" s="130"/>
      <c r="D14" s="129"/>
      <c r="E14" s="130"/>
      <c r="F14" s="130"/>
      <c r="G14" s="129"/>
      <c r="H14" s="131"/>
      <c r="I14" s="164"/>
      <c r="J14" s="164"/>
      <c r="K14" s="132"/>
      <c r="L14" s="129"/>
      <c r="M14" s="133"/>
    </row>
    <row r="15" spans="1:13" ht="34.5" customHeight="1">
      <c r="A15" s="296">
        <v>4</v>
      </c>
      <c r="B15" s="128"/>
      <c r="C15" s="130"/>
      <c r="D15" s="129"/>
      <c r="E15" s="130"/>
      <c r="F15" s="130"/>
      <c r="G15" s="129"/>
      <c r="H15" s="131"/>
      <c r="I15" s="164"/>
      <c r="J15" s="164"/>
      <c r="K15" s="132"/>
      <c r="L15" s="129"/>
      <c r="M15" s="133" t="s">
        <v>234</v>
      </c>
    </row>
    <row r="16" spans="1:13" ht="34.5" customHeight="1">
      <c r="A16" s="296">
        <v>5</v>
      </c>
      <c r="B16" s="128"/>
      <c r="C16" s="130"/>
      <c r="D16" s="129"/>
      <c r="E16" s="130"/>
      <c r="F16" s="130"/>
      <c r="G16" s="129"/>
      <c r="H16" s="131"/>
      <c r="I16" s="164"/>
      <c r="J16" s="164"/>
      <c r="K16" s="132"/>
      <c r="L16" s="129"/>
      <c r="M16" s="133" t="s">
        <v>234</v>
      </c>
    </row>
    <row r="17" spans="1:13" ht="34.5" customHeight="1">
      <c r="A17" s="296">
        <v>6</v>
      </c>
      <c r="B17" s="128" t="s">
        <v>234</v>
      </c>
      <c r="C17" s="130" t="s">
        <v>234</v>
      </c>
      <c r="D17" s="129" t="s">
        <v>234</v>
      </c>
      <c r="E17" s="130" t="s">
        <v>234</v>
      </c>
      <c r="F17" s="130"/>
      <c r="G17" s="129"/>
      <c r="H17" s="131" t="s">
        <v>234</v>
      </c>
      <c r="I17" s="164" t="s">
        <v>234</v>
      </c>
      <c r="J17" s="164"/>
      <c r="K17" s="132"/>
      <c r="L17" s="129" t="s">
        <v>234</v>
      </c>
      <c r="M17" s="133" t="s">
        <v>234</v>
      </c>
    </row>
    <row r="18" spans="1:13" ht="34.5" customHeight="1">
      <c r="A18" s="296">
        <v>7</v>
      </c>
      <c r="B18" s="128" t="s">
        <v>234</v>
      </c>
      <c r="C18" s="130" t="s">
        <v>234</v>
      </c>
      <c r="D18" s="129" t="s">
        <v>234</v>
      </c>
      <c r="E18" s="130" t="s">
        <v>234</v>
      </c>
      <c r="F18" s="130"/>
      <c r="G18" s="129"/>
      <c r="H18" s="131" t="s">
        <v>234</v>
      </c>
      <c r="I18" s="164" t="s">
        <v>234</v>
      </c>
      <c r="J18" s="164"/>
      <c r="K18" s="132"/>
      <c r="L18" s="129" t="s">
        <v>234</v>
      </c>
      <c r="M18" s="133" t="s">
        <v>234</v>
      </c>
    </row>
    <row r="19" spans="1:13" ht="34.5" customHeight="1">
      <c r="A19" s="296">
        <v>8</v>
      </c>
      <c r="B19" s="128"/>
      <c r="C19" s="130"/>
      <c r="D19" s="129"/>
      <c r="E19" s="130"/>
      <c r="F19" s="130"/>
      <c r="G19" s="129"/>
      <c r="H19" s="131"/>
      <c r="I19" s="164"/>
      <c r="J19" s="164"/>
      <c r="K19" s="132"/>
      <c r="L19" s="129"/>
      <c r="M19" s="133"/>
    </row>
    <row r="20" spans="1:13" ht="34.5" customHeight="1">
      <c r="A20" s="296">
        <v>9</v>
      </c>
      <c r="B20" s="128"/>
      <c r="C20" s="130"/>
      <c r="D20" s="129"/>
      <c r="E20" s="130"/>
      <c r="F20" s="130"/>
      <c r="G20" s="129"/>
      <c r="H20" s="131"/>
      <c r="I20" s="164"/>
      <c r="J20" s="164"/>
      <c r="K20" s="132"/>
      <c r="L20" s="129"/>
      <c r="M20" s="133"/>
    </row>
    <row r="21" spans="1:13" ht="34.5" customHeight="1">
      <c r="A21" s="296">
        <v>10</v>
      </c>
      <c r="B21" s="128"/>
      <c r="C21" s="130"/>
      <c r="D21" s="129"/>
      <c r="E21" s="130"/>
      <c r="F21" s="130"/>
      <c r="G21" s="129"/>
      <c r="H21" s="131"/>
      <c r="I21" s="164"/>
      <c r="J21" s="164"/>
      <c r="K21" s="132"/>
      <c r="L21" s="129"/>
      <c r="M21" s="133"/>
    </row>
    <row r="22" spans="1:13" ht="34.5" customHeight="1">
      <c r="A22" s="296">
        <v>11</v>
      </c>
      <c r="B22" s="128" t="s">
        <v>234</v>
      </c>
      <c r="C22" s="130" t="s">
        <v>234</v>
      </c>
      <c r="D22" s="129" t="s">
        <v>234</v>
      </c>
      <c r="E22" s="130" t="s">
        <v>234</v>
      </c>
      <c r="F22" s="130"/>
      <c r="G22" s="129"/>
      <c r="H22" s="131" t="s">
        <v>234</v>
      </c>
      <c r="I22" s="164" t="s">
        <v>234</v>
      </c>
      <c r="J22" s="164"/>
      <c r="K22" s="132"/>
      <c r="L22" s="129" t="s">
        <v>234</v>
      </c>
      <c r="M22" s="133" t="s">
        <v>234</v>
      </c>
    </row>
    <row r="23" spans="1:13" ht="34.5" customHeight="1">
      <c r="A23" s="296">
        <v>12</v>
      </c>
      <c r="B23" s="128" t="s">
        <v>234</v>
      </c>
      <c r="C23" s="130" t="s">
        <v>234</v>
      </c>
      <c r="D23" s="129" t="s">
        <v>234</v>
      </c>
      <c r="E23" s="130" t="s">
        <v>234</v>
      </c>
      <c r="F23" s="130"/>
      <c r="G23" s="129"/>
      <c r="H23" s="131" t="s">
        <v>234</v>
      </c>
      <c r="I23" s="164" t="s">
        <v>234</v>
      </c>
      <c r="J23" s="164"/>
      <c r="K23" s="132"/>
      <c r="L23" s="129" t="s">
        <v>234</v>
      </c>
      <c r="M23" s="133" t="s">
        <v>234</v>
      </c>
    </row>
    <row r="24" spans="1:13" ht="34.5" customHeight="1">
      <c r="A24" s="296">
        <v>13</v>
      </c>
      <c r="B24" s="128"/>
      <c r="C24" s="130"/>
      <c r="D24" s="129"/>
      <c r="E24" s="130"/>
      <c r="F24" s="130"/>
      <c r="G24" s="129"/>
      <c r="H24" s="131"/>
      <c r="I24" s="164"/>
      <c r="J24" s="164"/>
      <c r="K24" s="132"/>
      <c r="L24" s="129"/>
      <c r="M24" s="133" t="s">
        <v>234</v>
      </c>
    </row>
    <row r="25" spans="1:13" ht="34.5" customHeight="1">
      <c r="A25" s="296">
        <v>14</v>
      </c>
      <c r="B25" s="128"/>
      <c r="C25" s="130"/>
      <c r="D25" s="129"/>
      <c r="E25" s="130"/>
      <c r="F25" s="130"/>
      <c r="G25" s="129"/>
      <c r="H25" s="131"/>
      <c r="I25" s="164"/>
      <c r="J25" s="164"/>
      <c r="K25" s="132"/>
      <c r="L25" s="129"/>
      <c r="M25" s="133" t="s">
        <v>234</v>
      </c>
    </row>
    <row r="26" spans="1:13" ht="34.5" customHeight="1">
      <c r="A26" s="296">
        <v>15</v>
      </c>
      <c r="B26" s="128"/>
      <c r="C26" s="130"/>
      <c r="D26" s="129"/>
      <c r="E26" s="130"/>
      <c r="F26" s="130"/>
      <c r="G26" s="129"/>
      <c r="H26" s="131"/>
      <c r="I26" s="164"/>
      <c r="J26" s="164"/>
      <c r="K26" s="132"/>
      <c r="L26" s="129"/>
      <c r="M26" s="133" t="s">
        <v>234</v>
      </c>
    </row>
    <row r="27" spans="1:13" ht="34.5" customHeight="1">
      <c r="A27" s="296">
        <v>16</v>
      </c>
      <c r="B27" s="128"/>
      <c r="C27" s="130"/>
      <c r="D27" s="129"/>
      <c r="E27" s="130"/>
      <c r="F27" s="130"/>
      <c r="G27" s="129"/>
      <c r="H27" s="131"/>
      <c r="I27" s="164"/>
      <c r="J27" s="164"/>
      <c r="K27" s="132"/>
      <c r="L27" s="129"/>
      <c r="M27" s="133" t="s">
        <v>234</v>
      </c>
    </row>
    <row r="28" spans="1:13" ht="34.5" customHeight="1">
      <c r="A28" s="296">
        <v>17</v>
      </c>
      <c r="B28" s="128" t="s">
        <v>234</v>
      </c>
      <c r="C28" s="130" t="s">
        <v>234</v>
      </c>
      <c r="D28" s="129" t="s">
        <v>234</v>
      </c>
      <c r="E28" s="130" t="s">
        <v>234</v>
      </c>
      <c r="F28" s="130"/>
      <c r="G28" s="129"/>
      <c r="H28" s="131" t="s">
        <v>234</v>
      </c>
      <c r="I28" s="164" t="s">
        <v>234</v>
      </c>
      <c r="J28" s="164"/>
      <c r="K28" s="132"/>
      <c r="L28" s="129" t="s">
        <v>234</v>
      </c>
      <c r="M28" s="133" t="s">
        <v>234</v>
      </c>
    </row>
    <row r="29" spans="1:13" ht="34.5" customHeight="1">
      <c r="A29" s="296">
        <v>18</v>
      </c>
      <c r="B29" s="128" t="s">
        <v>234</v>
      </c>
      <c r="C29" s="130" t="s">
        <v>234</v>
      </c>
      <c r="D29" s="129" t="s">
        <v>234</v>
      </c>
      <c r="E29" s="130" t="s">
        <v>234</v>
      </c>
      <c r="F29" s="130"/>
      <c r="G29" s="129"/>
      <c r="H29" s="131" t="s">
        <v>234</v>
      </c>
      <c r="I29" s="164" t="s">
        <v>234</v>
      </c>
      <c r="J29" s="164"/>
      <c r="K29" s="132"/>
      <c r="L29" s="129" t="s">
        <v>234</v>
      </c>
      <c r="M29" s="133" t="s">
        <v>234</v>
      </c>
    </row>
    <row r="30" spans="1:13" ht="34.5" customHeight="1">
      <c r="A30" s="296">
        <v>19</v>
      </c>
      <c r="B30" s="128"/>
      <c r="C30" s="130"/>
      <c r="D30" s="129"/>
      <c r="E30" s="130"/>
      <c r="F30" s="130"/>
      <c r="G30" s="129"/>
      <c r="H30" s="131"/>
      <c r="I30" s="164"/>
      <c r="J30" s="164"/>
      <c r="K30" s="132"/>
      <c r="L30" s="129"/>
      <c r="M30" s="133"/>
    </row>
    <row r="31" spans="1:13" ht="34.5" customHeight="1">
      <c r="A31" s="296">
        <v>20</v>
      </c>
      <c r="B31" s="128"/>
      <c r="C31" s="130"/>
      <c r="D31" s="129"/>
      <c r="E31" s="130"/>
      <c r="F31" s="130"/>
      <c r="G31" s="129"/>
      <c r="H31" s="131"/>
      <c r="I31" s="164"/>
      <c r="J31" s="164"/>
      <c r="K31" s="132"/>
      <c r="L31" s="129"/>
      <c r="M31" s="133"/>
    </row>
    <row r="32" spans="1:13" ht="34.5" customHeight="1">
      <c r="A32" s="296">
        <v>21</v>
      </c>
      <c r="B32" s="128"/>
      <c r="C32" s="130"/>
      <c r="D32" s="129"/>
      <c r="E32" s="130"/>
      <c r="F32" s="130"/>
      <c r="G32" s="129"/>
      <c r="H32" s="131"/>
      <c r="I32" s="164"/>
      <c r="J32" s="164"/>
      <c r="K32" s="132"/>
      <c r="L32" s="129"/>
      <c r="M32" s="133"/>
    </row>
    <row r="33" spans="1:13" ht="34.5" customHeight="1">
      <c r="A33" s="296">
        <v>22</v>
      </c>
      <c r="B33" s="128" t="s">
        <v>234</v>
      </c>
      <c r="C33" s="130" t="s">
        <v>234</v>
      </c>
      <c r="D33" s="129" t="s">
        <v>234</v>
      </c>
      <c r="E33" s="130" t="s">
        <v>234</v>
      </c>
      <c r="F33" s="130"/>
      <c r="G33" s="129"/>
      <c r="H33" s="131" t="s">
        <v>234</v>
      </c>
      <c r="I33" s="164" t="s">
        <v>234</v>
      </c>
      <c r="J33" s="164"/>
      <c r="K33" s="132"/>
      <c r="L33" s="129" t="s">
        <v>234</v>
      </c>
      <c r="M33" s="133" t="s">
        <v>234</v>
      </c>
    </row>
    <row r="34" spans="1:13" ht="34.5" customHeight="1">
      <c r="A34" s="296">
        <v>23</v>
      </c>
      <c r="B34" s="128" t="s">
        <v>234</v>
      </c>
      <c r="C34" s="130" t="s">
        <v>234</v>
      </c>
      <c r="D34" s="129" t="s">
        <v>234</v>
      </c>
      <c r="E34" s="130" t="s">
        <v>234</v>
      </c>
      <c r="F34" s="130"/>
      <c r="G34" s="129"/>
      <c r="H34" s="131" t="s">
        <v>234</v>
      </c>
      <c r="I34" s="164" t="s">
        <v>234</v>
      </c>
      <c r="J34" s="164"/>
      <c r="K34" s="132"/>
      <c r="L34" s="129" t="s">
        <v>234</v>
      </c>
      <c r="M34" s="133" t="s">
        <v>234</v>
      </c>
    </row>
    <row r="35" spans="1:13" ht="34.5" customHeight="1">
      <c r="A35" s="296">
        <v>24</v>
      </c>
      <c r="B35" s="128"/>
      <c r="C35" s="130"/>
      <c r="D35" s="129"/>
      <c r="E35" s="130"/>
      <c r="F35" s="130"/>
      <c r="G35" s="129"/>
      <c r="H35" s="131"/>
      <c r="I35" s="164"/>
      <c r="J35" s="164"/>
      <c r="K35" s="132"/>
      <c r="L35" s="129"/>
      <c r="M35" s="133" t="s">
        <v>234</v>
      </c>
    </row>
    <row r="36" spans="1:13" ht="34.5" customHeight="1">
      <c r="A36" s="296">
        <v>25</v>
      </c>
      <c r="B36" s="128"/>
      <c r="C36" s="130"/>
      <c r="D36" s="129"/>
      <c r="E36" s="130"/>
      <c r="F36" s="130"/>
      <c r="G36" s="129"/>
      <c r="H36" s="131"/>
      <c r="I36" s="164"/>
      <c r="J36" s="164"/>
      <c r="K36" s="132"/>
      <c r="L36" s="129"/>
      <c r="M36" s="133" t="s">
        <v>234</v>
      </c>
    </row>
    <row r="37" spans="1:13" ht="34.5" customHeight="1">
      <c r="A37" s="296">
        <v>26</v>
      </c>
      <c r="B37" s="128"/>
      <c r="C37" s="130"/>
      <c r="D37" s="129"/>
      <c r="E37" s="130"/>
      <c r="F37" s="130"/>
      <c r="G37" s="129"/>
      <c r="H37" s="131"/>
      <c r="I37" s="164"/>
      <c r="J37" s="164"/>
      <c r="K37" s="132"/>
      <c r="L37" s="129"/>
      <c r="M37" s="133" t="s">
        <v>234</v>
      </c>
    </row>
    <row r="38" spans="1:13" ht="34.5" customHeight="1">
      <c r="A38" s="296">
        <v>27</v>
      </c>
      <c r="B38" s="128"/>
      <c r="C38" s="130"/>
      <c r="D38" s="129"/>
      <c r="E38" s="130"/>
      <c r="F38" s="130"/>
      <c r="G38" s="129"/>
      <c r="H38" s="131"/>
      <c r="I38" s="164"/>
      <c r="J38" s="164"/>
      <c r="K38" s="132"/>
      <c r="L38" s="129"/>
      <c r="M38" s="133" t="s">
        <v>234</v>
      </c>
    </row>
    <row r="39" spans="1:13" ht="34.5" customHeight="1">
      <c r="A39" s="296">
        <v>28</v>
      </c>
      <c r="B39" s="128" t="s">
        <v>234</v>
      </c>
      <c r="C39" s="130" t="s">
        <v>234</v>
      </c>
      <c r="D39" s="129" t="s">
        <v>234</v>
      </c>
      <c r="E39" s="130" t="s">
        <v>234</v>
      </c>
      <c r="F39" s="130"/>
      <c r="G39" s="129"/>
      <c r="H39" s="131" t="s">
        <v>234</v>
      </c>
      <c r="I39" s="164" t="s">
        <v>234</v>
      </c>
      <c r="J39" s="164"/>
      <c r="K39" s="132"/>
      <c r="L39" s="129" t="s">
        <v>234</v>
      </c>
      <c r="M39" s="133" t="s">
        <v>234</v>
      </c>
    </row>
    <row r="40" spans="1:13" ht="34.5" customHeight="1">
      <c r="A40" s="296">
        <v>29</v>
      </c>
      <c r="B40" s="128" t="s">
        <v>234</v>
      </c>
      <c r="C40" s="130" t="s">
        <v>234</v>
      </c>
      <c r="D40" s="129" t="s">
        <v>234</v>
      </c>
      <c r="E40" s="130" t="s">
        <v>234</v>
      </c>
      <c r="F40" s="130"/>
      <c r="G40" s="129"/>
      <c r="H40" s="131" t="s">
        <v>234</v>
      </c>
      <c r="I40" s="164" t="s">
        <v>234</v>
      </c>
      <c r="J40" s="164"/>
      <c r="K40" s="132"/>
      <c r="L40" s="129" t="s">
        <v>234</v>
      </c>
      <c r="M40" s="133" t="s">
        <v>234</v>
      </c>
    </row>
    <row r="41" spans="1:13" ht="34.5" customHeight="1">
      <c r="A41" s="296">
        <v>30</v>
      </c>
      <c r="B41" s="128"/>
      <c r="C41" s="130"/>
      <c r="D41" s="129"/>
      <c r="E41" s="130"/>
      <c r="F41" s="130"/>
      <c r="G41" s="129"/>
      <c r="H41" s="131"/>
      <c r="I41" s="164"/>
      <c r="J41" s="164"/>
      <c r="K41" s="132"/>
      <c r="L41" s="129"/>
      <c r="M41" s="133"/>
    </row>
    <row r="42" spans="1:13" ht="34.5" customHeight="1">
      <c r="A42" s="296">
        <v>31</v>
      </c>
      <c r="B42" s="128"/>
      <c r="C42" s="130"/>
      <c r="D42" s="129"/>
      <c r="E42" s="130"/>
      <c r="F42" s="130"/>
      <c r="G42" s="129"/>
      <c r="H42" s="131"/>
      <c r="I42" s="164"/>
      <c r="J42" s="164"/>
      <c r="K42" s="132"/>
      <c r="L42" s="129"/>
      <c r="M42" s="133"/>
    </row>
    <row r="43" spans="1:13" ht="34.5" customHeight="1">
      <c r="A43" s="296">
        <v>32</v>
      </c>
      <c r="B43" s="128"/>
      <c r="C43" s="130"/>
      <c r="D43" s="129"/>
      <c r="E43" s="130"/>
      <c r="F43" s="130"/>
      <c r="G43" s="129"/>
      <c r="H43" s="131"/>
      <c r="I43" s="164"/>
      <c r="J43" s="164"/>
      <c r="K43" s="132"/>
      <c r="L43" s="129"/>
      <c r="M43" s="133"/>
    </row>
    <row r="44" spans="1:13" ht="34.5" customHeight="1">
      <c r="A44" s="296">
        <v>33</v>
      </c>
      <c r="B44" s="128" t="s">
        <v>234</v>
      </c>
      <c r="C44" s="130" t="s">
        <v>234</v>
      </c>
      <c r="D44" s="129" t="s">
        <v>234</v>
      </c>
      <c r="E44" s="130" t="s">
        <v>234</v>
      </c>
      <c r="F44" s="130"/>
      <c r="G44" s="129"/>
      <c r="H44" s="131" t="s">
        <v>234</v>
      </c>
      <c r="I44" s="164" t="s">
        <v>234</v>
      </c>
      <c r="J44" s="164"/>
      <c r="K44" s="132"/>
      <c r="L44" s="129" t="s">
        <v>234</v>
      </c>
      <c r="M44" s="133" t="s">
        <v>234</v>
      </c>
    </row>
    <row r="45" spans="1:13" ht="34.5" customHeight="1">
      <c r="A45" s="296">
        <v>34</v>
      </c>
      <c r="B45" s="128" t="s">
        <v>234</v>
      </c>
      <c r="C45" s="130" t="s">
        <v>234</v>
      </c>
      <c r="D45" s="129" t="s">
        <v>234</v>
      </c>
      <c r="E45" s="130" t="s">
        <v>234</v>
      </c>
      <c r="F45" s="130"/>
      <c r="G45" s="129"/>
      <c r="H45" s="131" t="s">
        <v>234</v>
      </c>
      <c r="I45" s="164" t="s">
        <v>234</v>
      </c>
      <c r="J45" s="164"/>
      <c r="K45" s="132"/>
      <c r="L45" s="129" t="s">
        <v>234</v>
      </c>
      <c r="M45" s="133" t="s">
        <v>234</v>
      </c>
    </row>
    <row r="46" spans="1:13" ht="34.5" customHeight="1">
      <c r="A46" s="296">
        <v>35</v>
      </c>
      <c r="B46" s="128"/>
      <c r="C46" s="130"/>
      <c r="D46" s="129"/>
      <c r="E46" s="130"/>
      <c r="F46" s="130"/>
      <c r="G46" s="129"/>
      <c r="H46" s="131"/>
      <c r="I46" s="164"/>
      <c r="J46" s="164"/>
      <c r="K46" s="132"/>
      <c r="L46" s="129"/>
      <c r="M46" s="133" t="s">
        <v>234</v>
      </c>
    </row>
    <row r="47" spans="1:13" ht="34.5" customHeight="1">
      <c r="A47" s="296">
        <v>36</v>
      </c>
      <c r="B47" s="128"/>
      <c r="C47" s="130"/>
      <c r="D47" s="129"/>
      <c r="E47" s="130"/>
      <c r="F47" s="130"/>
      <c r="G47" s="129"/>
      <c r="H47" s="131"/>
      <c r="I47" s="164"/>
      <c r="J47" s="164"/>
      <c r="K47" s="132"/>
      <c r="L47" s="129"/>
      <c r="M47" s="133" t="s">
        <v>234</v>
      </c>
    </row>
    <row r="48" spans="1:13" ht="34.5" customHeight="1">
      <c r="A48" s="296">
        <v>37</v>
      </c>
      <c r="B48" s="128"/>
      <c r="C48" s="130"/>
      <c r="D48" s="129"/>
      <c r="E48" s="130"/>
      <c r="F48" s="130"/>
      <c r="G48" s="129"/>
      <c r="H48" s="131"/>
      <c r="I48" s="164"/>
      <c r="J48" s="164"/>
      <c r="K48" s="132"/>
      <c r="L48" s="129"/>
      <c r="M48" s="133" t="s">
        <v>234</v>
      </c>
    </row>
    <row r="49" spans="1:13" ht="34.5" customHeight="1">
      <c r="A49" s="296">
        <v>38</v>
      </c>
      <c r="B49" s="128"/>
      <c r="C49" s="130"/>
      <c r="D49" s="129"/>
      <c r="E49" s="130"/>
      <c r="F49" s="130"/>
      <c r="G49" s="129"/>
      <c r="H49" s="131"/>
      <c r="I49" s="164"/>
      <c r="J49" s="164"/>
      <c r="K49" s="132"/>
      <c r="L49" s="129"/>
      <c r="M49" s="133" t="s">
        <v>234</v>
      </c>
    </row>
    <row r="50" spans="1:13" ht="34.5" customHeight="1">
      <c r="A50" s="296">
        <v>39</v>
      </c>
      <c r="B50" s="128" t="s">
        <v>234</v>
      </c>
      <c r="C50" s="130" t="s">
        <v>234</v>
      </c>
      <c r="D50" s="129" t="s">
        <v>234</v>
      </c>
      <c r="E50" s="130" t="s">
        <v>234</v>
      </c>
      <c r="F50" s="130"/>
      <c r="G50" s="129"/>
      <c r="H50" s="131" t="s">
        <v>234</v>
      </c>
      <c r="I50" s="164" t="s">
        <v>234</v>
      </c>
      <c r="J50" s="164"/>
      <c r="K50" s="132"/>
      <c r="L50" s="129" t="s">
        <v>234</v>
      </c>
      <c r="M50" s="133" t="s">
        <v>234</v>
      </c>
    </row>
    <row r="51" spans="1:13" ht="34.5" customHeight="1">
      <c r="A51" s="296">
        <v>40</v>
      </c>
      <c r="B51" s="128" t="s">
        <v>234</v>
      </c>
      <c r="C51" s="130" t="s">
        <v>234</v>
      </c>
      <c r="D51" s="129" t="s">
        <v>234</v>
      </c>
      <c r="E51" s="130" t="s">
        <v>234</v>
      </c>
      <c r="F51" s="130"/>
      <c r="G51" s="129"/>
      <c r="H51" s="131" t="s">
        <v>234</v>
      </c>
      <c r="I51" s="164" t="s">
        <v>234</v>
      </c>
      <c r="J51" s="164"/>
      <c r="K51" s="132"/>
      <c r="L51" s="129" t="s">
        <v>234</v>
      </c>
      <c r="M51" s="133" t="s">
        <v>234</v>
      </c>
    </row>
    <row r="52" spans="1:13" ht="34.5" customHeight="1">
      <c r="A52" s="296">
        <v>41</v>
      </c>
      <c r="B52" s="128"/>
      <c r="C52" s="130"/>
      <c r="D52" s="129"/>
      <c r="E52" s="130"/>
      <c r="F52" s="130"/>
      <c r="G52" s="129"/>
      <c r="H52" s="131"/>
      <c r="I52" s="164"/>
      <c r="J52" s="164"/>
      <c r="K52" s="132"/>
      <c r="L52" s="129"/>
      <c r="M52" s="133"/>
    </row>
    <row r="53" spans="1:13" ht="34.5" customHeight="1">
      <c r="A53" s="296">
        <v>42</v>
      </c>
      <c r="B53" s="128"/>
      <c r="C53" s="130"/>
      <c r="D53" s="129"/>
      <c r="E53" s="130"/>
      <c r="F53" s="130"/>
      <c r="G53" s="129"/>
      <c r="H53" s="131"/>
      <c r="I53" s="164"/>
      <c r="J53" s="164"/>
      <c r="K53" s="132"/>
      <c r="L53" s="129"/>
      <c r="M53" s="133"/>
    </row>
    <row r="54" spans="1:13" ht="34.5" customHeight="1">
      <c r="A54" s="296">
        <v>43</v>
      </c>
      <c r="B54" s="128"/>
      <c r="C54" s="130"/>
      <c r="D54" s="129"/>
      <c r="E54" s="130"/>
      <c r="F54" s="130"/>
      <c r="G54" s="129"/>
      <c r="H54" s="131"/>
      <c r="I54" s="164"/>
      <c r="J54" s="164"/>
      <c r="K54" s="132"/>
      <c r="L54" s="129"/>
      <c r="M54" s="133"/>
    </row>
    <row r="55" spans="1:13" ht="34.5" customHeight="1">
      <c r="A55" s="296">
        <v>44</v>
      </c>
      <c r="B55" s="128" t="s">
        <v>234</v>
      </c>
      <c r="C55" s="130" t="s">
        <v>234</v>
      </c>
      <c r="D55" s="129" t="s">
        <v>234</v>
      </c>
      <c r="E55" s="130" t="s">
        <v>234</v>
      </c>
      <c r="F55" s="130"/>
      <c r="G55" s="129"/>
      <c r="H55" s="131" t="s">
        <v>234</v>
      </c>
      <c r="I55" s="164" t="s">
        <v>234</v>
      </c>
      <c r="J55" s="164"/>
      <c r="K55" s="132"/>
      <c r="L55" s="129" t="s">
        <v>234</v>
      </c>
      <c r="M55" s="133" t="s">
        <v>234</v>
      </c>
    </row>
    <row r="56" spans="1:13" ht="34.5" customHeight="1">
      <c r="A56" s="296">
        <v>45</v>
      </c>
      <c r="B56" s="128" t="s">
        <v>234</v>
      </c>
      <c r="C56" s="130" t="s">
        <v>234</v>
      </c>
      <c r="D56" s="129" t="s">
        <v>234</v>
      </c>
      <c r="E56" s="130" t="s">
        <v>234</v>
      </c>
      <c r="F56" s="130"/>
      <c r="G56" s="129"/>
      <c r="H56" s="131" t="s">
        <v>234</v>
      </c>
      <c r="I56" s="164" t="s">
        <v>234</v>
      </c>
      <c r="J56" s="164"/>
      <c r="K56" s="132"/>
      <c r="L56" s="129" t="s">
        <v>234</v>
      </c>
      <c r="M56" s="133" t="s">
        <v>234</v>
      </c>
    </row>
    <row r="57" spans="1:13" ht="34.5" customHeight="1">
      <c r="A57" s="296">
        <v>46</v>
      </c>
      <c r="B57" s="128"/>
      <c r="C57" s="130"/>
      <c r="D57" s="129"/>
      <c r="E57" s="130"/>
      <c r="F57" s="130"/>
      <c r="G57" s="129"/>
      <c r="H57" s="131"/>
      <c r="I57" s="164"/>
      <c r="J57" s="164"/>
      <c r="K57" s="132"/>
      <c r="L57" s="129"/>
      <c r="M57" s="133"/>
    </row>
    <row r="58" spans="1:13" ht="34.5" customHeight="1">
      <c r="A58" s="296">
        <v>47</v>
      </c>
      <c r="B58" s="128"/>
      <c r="C58" s="130"/>
      <c r="D58" s="129"/>
      <c r="E58" s="130"/>
      <c r="F58" s="130"/>
      <c r="G58" s="129"/>
      <c r="H58" s="131"/>
      <c r="I58" s="164"/>
      <c r="J58" s="164"/>
      <c r="K58" s="132"/>
      <c r="L58" s="129"/>
      <c r="M58" s="133"/>
    </row>
    <row r="59" spans="1:13" ht="34.5" customHeight="1">
      <c r="A59" s="296">
        <v>48</v>
      </c>
      <c r="B59" s="128" t="s">
        <v>234</v>
      </c>
      <c r="C59" s="130" t="s">
        <v>234</v>
      </c>
      <c r="D59" s="129" t="s">
        <v>234</v>
      </c>
      <c r="E59" s="130" t="s">
        <v>234</v>
      </c>
      <c r="F59" s="130"/>
      <c r="G59" s="129"/>
      <c r="H59" s="131" t="s">
        <v>234</v>
      </c>
      <c r="I59" s="164" t="s">
        <v>234</v>
      </c>
      <c r="J59" s="164"/>
      <c r="K59" s="132"/>
      <c r="L59" s="129" t="s">
        <v>234</v>
      </c>
      <c r="M59" s="133" t="s">
        <v>234</v>
      </c>
    </row>
    <row r="60" spans="1:13" ht="34.5" customHeight="1">
      <c r="A60" s="296">
        <v>49</v>
      </c>
      <c r="B60" s="128" t="s">
        <v>234</v>
      </c>
      <c r="C60" s="130" t="s">
        <v>234</v>
      </c>
      <c r="D60" s="129" t="s">
        <v>234</v>
      </c>
      <c r="E60" s="130" t="s">
        <v>234</v>
      </c>
      <c r="F60" s="130"/>
      <c r="G60" s="129"/>
      <c r="H60" s="131" t="s">
        <v>234</v>
      </c>
      <c r="I60" s="164" t="s">
        <v>234</v>
      </c>
      <c r="J60" s="164"/>
      <c r="K60" s="132"/>
      <c r="L60" s="129" t="s">
        <v>234</v>
      </c>
      <c r="M60" s="133" t="s">
        <v>234</v>
      </c>
    </row>
    <row r="61" spans="1:13" ht="34.5" customHeight="1" thickBot="1">
      <c r="A61" s="307">
        <v>50</v>
      </c>
      <c r="B61" s="306" t="s">
        <v>234</v>
      </c>
      <c r="C61" s="135" t="s">
        <v>234</v>
      </c>
      <c r="D61" s="134" t="s">
        <v>234</v>
      </c>
      <c r="E61" s="135" t="s">
        <v>234</v>
      </c>
      <c r="F61" s="135"/>
      <c r="G61" s="134"/>
      <c r="H61" s="136" t="s">
        <v>234</v>
      </c>
      <c r="I61" s="165" t="s">
        <v>234</v>
      </c>
      <c r="J61" s="165"/>
      <c r="K61" s="137"/>
      <c r="L61" s="134" t="s">
        <v>234</v>
      </c>
      <c r="M61" s="138" t="s">
        <v>234</v>
      </c>
    </row>
  </sheetData>
  <sheetProtection formatCells="0" formatColumns="0" formatRows="0" insertRows="0" deleteRows="0"/>
  <mergeCells count="8">
    <mergeCell ref="A6:A7"/>
    <mergeCell ref="H6:K6"/>
    <mergeCell ref="K3:M3"/>
    <mergeCell ref="K4:M4"/>
    <mergeCell ref="B6:C6"/>
    <mergeCell ref="D6:E6"/>
    <mergeCell ref="F6:F7"/>
    <mergeCell ref="L6:M6"/>
  </mergeCells>
  <phoneticPr fontId="2"/>
  <dataValidations count="3">
    <dataValidation type="list" allowBlank="1" showInputMessage="1" showErrorMessage="1" sqref="H8:I9 B8:E9 L12:M61 B12:E61" xr:uid="{00000000-0002-0000-1300-000000000000}">
      <formula1>"○,　,"</formula1>
    </dataValidation>
    <dataValidation type="list" allowBlank="1" showInputMessage="1" showErrorMessage="1" sqref="L8:M9 H12:J61" xr:uid="{00000000-0002-0000-1300-000001000000}">
      <formula1>"○"</formula1>
    </dataValidation>
    <dataValidation type="list" allowBlank="1" sqref="K12:K61" xr:uid="{00000000-0002-0000-1300-000002000000}">
      <formula1>"○（　）"</formula1>
    </dataValidation>
  </dataValidations>
  <pageMargins left="0.39370078740157483" right="0.39370078740157483" top="0.59055118110236227" bottom="0.59055118110236227" header="0.39370078740157483" footer="0.31496062992125984"/>
  <pageSetup paperSize="9" scale="76" orientation="landscape" r:id="rId1"/>
  <headerFooter alignWithMargins="0">
    <oddHeader>&amp;R&amp;10&amp;F</oddHeader>
  </headerFooter>
  <legacyDrawing r:id="rId2"/>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2">
    <pageSetUpPr fitToPage="1"/>
  </sheetPr>
  <dimension ref="A1:AU69"/>
  <sheetViews>
    <sheetView view="pageBreakPreview" zoomScale="90" zoomScaleNormal="85" zoomScaleSheetLayoutView="90" workbookViewId="0">
      <selection activeCell="C8" sqref="C8"/>
    </sheetView>
  </sheetViews>
  <sheetFormatPr defaultColWidth="9" defaultRowHeight="13.2"/>
  <cols>
    <col min="1" max="1" width="4.6640625" style="66" customWidth="1"/>
    <col min="2" max="2" width="3.33203125" style="66" bestFit="1" customWidth="1"/>
    <col min="3" max="3" width="27.6640625" style="74" customWidth="1"/>
    <col min="4" max="5" width="2.33203125" style="74" customWidth="1"/>
    <col min="6" max="6" width="2.33203125" style="66" customWidth="1"/>
    <col min="7" max="7" width="4.6640625" style="66" customWidth="1"/>
    <col min="8" max="8" width="3.33203125" style="66" bestFit="1" customWidth="1"/>
    <col min="9" max="9" width="27.6640625" style="74" customWidth="1"/>
    <col min="10" max="11" width="2.33203125" style="74" customWidth="1"/>
    <col min="12" max="12" width="2.33203125" style="66" customWidth="1"/>
    <col min="13" max="13" width="4.6640625" style="66" customWidth="1"/>
    <col min="14" max="14" width="3.33203125" style="66" customWidth="1"/>
    <col min="15" max="15" width="27.6640625" style="74" customWidth="1"/>
    <col min="16" max="17" width="2.33203125" style="74" customWidth="1"/>
    <col min="18" max="18" width="2.33203125" style="66" customWidth="1"/>
    <col min="19" max="19" width="4.6640625" style="66" customWidth="1"/>
    <col min="20" max="20" width="3.33203125" style="66" bestFit="1" customWidth="1"/>
    <col min="21" max="21" width="27.6640625" style="74" customWidth="1"/>
    <col min="22" max="23" width="2.33203125" style="74" customWidth="1"/>
    <col min="24" max="24" width="2.33203125" style="66" customWidth="1"/>
    <col min="25" max="25" width="4.6640625" style="66" customWidth="1"/>
    <col min="26" max="26" width="3.33203125" style="66" bestFit="1" customWidth="1"/>
    <col min="27" max="27" width="27.6640625" style="74" customWidth="1"/>
    <col min="28" max="29" width="2.33203125" style="74" customWidth="1"/>
    <col min="30" max="30" width="2.33203125" style="66" customWidth="1"/>
    <col min="31" max="31" width="4.6640625" style="66" customWidth="1"/>
    <col min="32" max="32" width="3.33203125" style="66" bestFit="1" customWidth="1"/>
    <col min="33" max="33" width="27.6640625" style="74" customWidth="1"/>
    <col min="34" max="35" width="2.33203125" style="74" customWidth="1"/>
    <col min="36" max="36" width="2.33203125" style="66" customWidth="1"/>
    <col min="37" max="37" width="5" style="66" bestFit="1" customWidth="1"/>
    <col min="38" max="38" width="5.44140625" style="66" customWidth="1"/>
    <col min="39" max="39" width="9" style="66"/>
    <col min="40" max="40" width="8" style="66" bestFit="1" customWidth="1"/>
    <col min="41" max="41" width="17.109375" style="66" bestFit="1" customWidth="1"/>
    <col min="42" max="42" width="9.109375" style="66" customWidth="1"/>
    <col min="43" max="45" width="9" style="66" customWidth="1"/>
    <col min="46" max="16384" width="9" style="66"/>
  </cols>
  <sheetData>
    <row r="1" spans="1:47" ht="24" customHeight="1" thickBot="1">
      <c r="A1" s="63" t="s">
        <v>444</v>
      </c>
      <c r="B1" s="63"/>
      <c r="C1" s="64"/>
      <c r="D1" s="64"/>
      <c r="E1" s="64"/>
      <c r="F1" s="63"/>
      <c r="G1" s="63"/>
      <c r="H1" s="63"/>
      <c r="I1" s="64"/>
      <c r="J1" s="64"/>
      <c r="K1" s="64"/>
      <c r="L1" s="63"/>
      <c r="M1" s="65">
        <f>MONTH($AO$3)</f>
        <v>1</v>
      </c>
      <c r="N1" s="63"/>
      <c r="O1" s="64" t="s">
        <v>29</v>
      </c>
      <c r="P1" s="64"/>
      <c r="Q1" s="64"/>
      <c r="R1" s="63"/>
      <c r="S1" s="63"/>
      <c r="T1" s="63"/>
      <c r="U1" s="64"/>
      <c r="V1" s="64"/>
      <c r="W1" s="64"/>
      <c r="X1" s="63"/>
      <c r="Y1" s="63"/>
      <c r="Z1" s="63"/>
      <c r="AA1" s="64"/>
      <c r="AB1" s="64"/>
      <c r="AC1" s="64"/>
      <c r="AD1" s="63"/>
      <c r="AE1" s="65">
        <f>MONTH($AO$3)</f>
        <v>1</v>
      </c>
      <c r="AF1" s="63"/>
      <c r="AG1" s="64" t="s">
        <v>29</v>
      </c>
      <c r="AH1" s="64"/>
      <c r="AI1" s="64"/>
      <c r="AJ1" s="63"/>
    </row>
    <row r="2" spans="1:47" ht="15" customHeight="1" thickBot="1">
      <c r="A2" s="67"/>
      <c r="B2" s="387" t="s">
        <v>454</v>
      </c>
      <c r="C2" s="1101">
        <v>46027</v>
      </c>
      <c r="D2" s="497" t="s">
        <v>504</v>
      </c>
      <c r="E2" s="68"/>
      <c r="F2" s="67"/>
      <c r="G2" s="67"/>
      <c r="H2" s="391"/>
      <c r="I2" s="68"/>
      <c r="J2" s="1615" t="s">
        <v>441</v>
      </c>
      <c r="K2" s="1615"/>
      <c r="L2" s="1615"/>
      <c r="M2" s="1615"/>
      <c r="N2" s="1615"/>
      <c r="O2" s="1613" t="str">
        <f>Data!$A$11</f>
        <v>育児等両立応援訓練（短時間訓練）（５箇月）</v>
      </c>
      <c r="P2" s="1613"/>
      <c r="Q2" s="1613"/>
      <c r="R2" s="1613"/>
      <c r="S2" s="67"/>
      <c r="T2" s="67"/>
      <c r="U2" s="68"/>
      <c r="V2" s="68"/>
      <c r="W2" s="68"/>
      <c r="X2" s="67"/>
      <c r="Y2" s="67"/>
      <c r="Z2" s="67"/>
      <c r="AA2" s="68"/>
      <c r="AB2" s="1615" t="s">
        <v>441</v>
      </c>
      <c r="AC2" s="1615"/>
      <c r="AD2" s="1615"/>
      <c r="AE2" s="1615"/>
      <c r="AF2" s="1615"/>
      <c r="AG2" s="1613" t="str">
        <f>Data!$A$11</f>
        <v>育児等両立応援訓練（短時間訓練）（５箇月）</v>
      </c>
      <c r="AH2" s="1613"/>
      <c r="AI2" s="1613"/>
      <c r="AJ2" s="1613"/>
      <c r="AK2" s="384"/>
      <c r="AL2" s="384"/>
      <c r="AQ2" s="200" t="s">
        <v>456</v>
      </c>
      <c r="AR2" s="393">
        <f>VLOOKUP(O2,祝日!K3:S25,2,FALSE)</f>
        <v>5</v>
      </c>
      <c r="AS2" s="199" t="s">
        <v>457</v>
      </c>
    </row>
    <row r="3" spans="1:47" ht="15" customHeight="1" thickBot="1">
      <c r="A3" s="69"/>
      <c r="B3" s="387" t="s">
        <v>455</v>
      </c>
      <c r="C3" s="1101">
        <v>46171</v>
      </c>
      <c r="D3" s="497" t="s">
        <v>505</v>
      </c>
      <c r="E3" s="68"/>
      <c r="F3" s="67"/>
      <c r="G3" s="67"/>
      <c r="H3" s="391"/>
      <c r="I3" s="68"/>
      <c r="J3" s="1615" t="s">
        <v>131</v>
      </c>
      <c r="K3" s="1615"/>
      <c r="L3" s="1615"/>
      <c r="M3" s="1615"/>
      <c r="N3" s="1615"/>
      <c r="O3" s="1614" t="str">
        <f>Data!$A$9</f>
        <v/>
      </c>
      <c r="P3" s="1614"/>
      <c r="Q3" s="1614"/>
      <c r="R3" s="1614"/>
      <c r="S3" s="67"/>
      <c r="T3" s="67"/>
      <c r="U3" s="68"/>
      <c r="V3" s="68"/>
      <c r="W3" s="68"/>
      <c r="X3" s="67"/>
      <c r="Y3" s="67"/>
      <c r="Z3" s="67"/>
      <c r="AA3" s="68"/>
      <c r="AB3" s="1615" t="s">
        <v>131</v>
      </c>
      <c r="AC3" s="1615"/>
      <c r="AD3" s="1615"/>
      <c r="AE3" s="1615"/>
      <c r="AF3" s="1615"/>
      <c r="AG3" s="1614" t="str">
        <f>Data!$A$9</f>
        <v/>
      </c>
      <c r="AH3" s="1614"/>
      <c r="AI3" s="1614"/>
      <c r="AJ3" s="1614"/>
      <c r="AK3" s="384"/>
      <c r="AL3" s="384"/>
      <c r="AN3" s="353" t="s">
        <v>406</v>
      </c>
      <c r="AO3" s="395">
        <f>C2</f>
        <v>46027</v>
      </c>
      <c r="AQ3" s="200" t="s">
        <v>280</v>
      </c>
      <c r="AR3" s="347">
        <f>VLOOKUP($O$2,祝日!$K$3:$S$25,3,FALSE)</f>
        <v>400</v>
      </c>
      <c r="AS3" t="s">
        <v>395</v>
      </c>
      <c r="AT3" s="347">
        <f>VLOOKUP($O$2,祝日!$K$3:$S$25,4,FALSE)</f>
        <v>999</v>
      </c>
      <c r="AU3" t="str">
        <f>IF(AT3="","","時間以下")</f>
        <v>時間以下</v>
      </c>
    </row>
    <row r="4" spans="1:47" ht="15" customHeight="1" thickBot="1">
      <c r="A4" s="69"/>
      <c r="C4" s="385"/>
      <c r="D4" s="68"/>
      <c r="E4" s="68"/>
      <c r="F4" s="67"/>
      <c r="G4" s="67"/>
      <c r="H4" s="391"/>
      <c r="I4" s="68"/>
      <c r="J4" s="1615" t="s">
        <v>26</v>
      </c>
      <c r="K4" s="1615"/>
      <c r="L4" s="1615"/>
      <c r="M4" s="1615"/>
      <c r="N4" s="1615"/>
      <c r="O4" s="1614" t="str">
        <f>Data!$I$69</f>
        <v/>
      </c>
      <c r="P4" s="1614"/>
      <c r="Q4" s="1614"/>
      <c r="R4" s="1614"/>
      <c r="S4" s="67"/>
      <c r="T4" s="67"/>
      <c r="U4" s="68"/>
      <c r="V4" s="68"/>
      <c r="W4" s="68"/>
      <c r="X4" s="67"/>
      <c r="Y4" s="67"/>
      <c r="Z4" s="67"/>
      <c r="AA4" s="68"/>
      <c r="AB4" s="1615" t="s">
        <v>26</v>
      </c>
      <c r="AC4" s="1615"/>
      <c r="AD4" s="1615"/>
      <c r="AE4" s="1615"/>
      <c r="AF4" s="1615"/>
      <c r="AG4" s="1614" t="str">
        <f>Data!$I$69</f>
        <v/>
      </c>
      <c r="AH4" s="1614"/>
      <c r="AI4" s="1614"/>
      <c r="AJ4" s="1614"/>
      <c r="AK4" s="384"/>
      <c r="AL4" s="384"/>
      <c r="AN4" s="354" t="s">
        <v>407</v>
      </c>
      <c r="AO4" s="355">
        <f>C3</f>
        <v>46171</v>
      </c>
      <c r="AQ4" s="200" t="s">
        <v>443</v>
      </c>
      <c r="AR4" s="347">
        <f>VLOOKUP($O$2,祝日!$K$3:$S$25,7,FALSE)</f>
        <v>80</v>
      </c>
      <c r="AS4" t="s">
        <v>395</v>
      </c>
      <c r="AT4" s="347">
        <f>VLOOKUP($O$2,祝日!$K$3:$S$25,8,FALSE)</f>
        <v>90</v>
      </c>
      <c r="AU4" t="str">
        <f>IF(AT4="","","時間以下")</f>
        <v>時間以下</v>
      </c>
    </row>
    <row r="5" spans="1:47" ht="4.95" customHeight="1" thickBot="1">
      <c r="A5" s="69"/>
      <c r="C5" s="385"/>
      <c r="D5" s="68"/>
      <c r="E5" s="68"/>
      <c r="F5" s="67"/>
      <c r="G5" s="67"/>
      <c r="H5" s="391"/>
      <c r="I5" s="68"/>
      <c r="J5" s="630"/>
      <c r="K5" s="630"/>
      <c r="L5" s="630"/>
      <c r="M5" s="630"/>
      <c r="N5" s="630"/>
      <c r="O5" s="631"/>
      <c r="P5" s="631"/>
      <c r="Q5" s="631"/>
      <c r="R5" s="631"/>
      <c r="S5" s="67"/>
      <c r="T5" s="67"/>
      <c r="U5" s="68"/>
      <c r="V5" s="68"/>
      <c r="W5" s="68"/>
      <c r="X5" s="67"/>
      <c r="Y5" s="67"/>
      <c r="Z5" s="67"/>
      <c r="AA5" s="68"/>
      <c r="AB5" s="630"/>
      <c r="AC5" s="630"/>
      <c r="AD5" s="630"/>
      <c r="AE5" s="630"/>
      <c r="AF5" s="630"/>
      <c r="AG5" s="631"/>
      <c r="AH5" s="631"/>
      <c r="AI5" s="631"/>
      <c r="AJ5" s="631"/>
      <c r="AK5" s="384"/>
      <c r="AL5" s="384"/>
      <c r="AN5" s="199"/>
      <c r="AO5" s="401"/>
      <c r="AQ5" s="200"/>
      <c r="AR5" s="347"/>
      <c r="AS5"/>
      <c r="AT5"/>
      <c r="AU5"/>
    </row>
    <row r="6" spans="1:47" ht="15" customHeight="1" thickBot="1">
      <c r="A6" s="1634" t="s">
        <v>1009</v>
      </c>
      <c r="B6" s="1635"/>
      <c r="C6" s="1635"/>
      <c r="D6" s="1635"/>
      <c r="E6" s="1635"/>
      <c r="F6" s="1635"/>
      <c r="G6" s="1636"/>
      <c r="H6" s="391"/>
      <c r="I6" s="1653" t="s">
        <v>718</v>
      </c>
      <c r="J6" s="1654"/>
      <c r="K6" s="1654"/>
      <c r="L6" s="1654"/>
      <c r="M6" s="1654"/>
      <c r="N6" s="1654"/>
      <c r="O6" s="1654"/>
      <c r="P6" s="1654"/>
      <c r="Q6" s="1654"/>
      <c r="R6" s="1655"/>
      <c r="S6" s="67"/>
      <c r="T6" s="1656" t="s">
        <v>717</v>
      </c>
      <c r="U6" s="1657"/>
      <c r="V6" s="1657"/>
      <c r="W6" s="1657"/>
      <c r="X6" s="1657"/>
      <c r="Y6" s="1657"/>
      <c r="Z6" s="1657"/>
      <c r="AA6" s="1658"/>
      <c r="AB6" s="630"/>
      <c r="AC6" s="630"/>
      <c r="AD6" s="630"/>
      <c r="AE6" s="630"/>
      <c r="AF6" s="630"/>
      <c r="AG6" s="631"/>
      <c r="AH6" s="631"/>
      <c r="AI6" s="631"/>
      <c r="AJ6" s="631"/>
      <c r="AK6" s="384"/>
      <c r="AL6" s="384"/>
      <c r="AN6" s="199"/>
      <c r="AO6" s="401"/>
      <c r="AQ6" s="200" t="s">
        <v>624</v>
      </c>
      <c r="AR6" s="347">
        <f>AR3+AR14</f>
        <v>420</v>
      </c>
      <c r="AS6" t="s">
        <v>395</v>
      </c>
      <c r="AT6" s="347">
        <f>IF(AT4=999,"",AR2*AT4)</f>
        <v>450</v>
      </c>
      <c r="AU6" t="str">
        <f>IF(AT6="","","時間以下")</f>
        <v>時間以下</v>
      </c>
    </row>
    <row r="7" spans="1:47" ht="13.95" customHeight="1" thickBot="1">
      <c r="A7" s="1631">
        <f>'６カリキュラム'!E48</f>
        <v>0</v>
      </c>
      <c r="B7" s="1632"/>
      <c r="C7" s="1632"/>
      <c r="D7" s="1632"/>
      <c r="E7" s="1632"/>
      <c r="F7" s="1632"/>
      <c r="G7" s="1633"/>
      <c r="H7" s="397"/>
      <c r="I7" s="1102"/>
      <c r="J7" s="1649" t="s">
        <v>445</v>
      </c>
      <c r="K7" s="1649"/>
      <c r="L7" s="1649"/>
      <c r="M7" s="1650" t="s">
        <v>446</v>
      </c>
      <c r="N7" s="1650"/>
      <c r="O7" s="1639" t="s">
        <v>724</v>
      </c>
      <c r="P7" s="1640"/>
      <c r="Q7" s="1640"/>
      <c r="R7" s="1641"/>
      <c r="S7" s="69"/>
      <c r="T7" s="723" t="str">
        <f>IF(AR2=6,"①","")</f>
        <v/>
      </c>
      <c r="U7" s="722" t="str">
        <f>CONCATENATE(TEXT(AR9,"ggge年m月d日"),"から",TEXT(AT9,"ggge年m月d日"),"までの期間で、")</f>
        <v>令和8年4月1日から令和8年5月15日までの期間で、</v>
      </c>
      <c r="V7" s="705"/>
      <c r="W7" s="705"/>
      <c r="X7" s="705"/>
      <c r="Y7" s="714"/>
      <c r="Z7" s="715"/>
      <c r="AA7" s="716"/>
      <c r="AF7"/>
      <c r="AG7" s="70"/>
      <c r="AH7" s="70"/>
      <c r="AI7" s="70"/>
      <c r="AJ7" s="386"/>
      <c r="AQ7" s="200" t="s">
        <v>449</v>
      </c>
      <c r="AR7" s="347">
        <f>VLOOKUP($O$2,祝日!$K$3:$S$25,9,FALSE)</f>
        <v>16</v>
      </c>
      <c r="AS7" t="s">
        <v>1059</v>
      </c>
    </row>
    <row r="8" spans="1:47" ht="14.4" thickTop="1" thickBot="1">
      <c r="A8" s="1637" t="s">
        <v>460</v>
      </c>
      <c r="B8" s="1638"/>
      <c r="C8" s="688"/>
      <c r="D8" s="1621" t="s">
        <v>468</v>
      </c>
      <c r="E8" s="1622"/>
      <c r="F8" s="1622"/>
      <c r="G8" s="1623"/>
      <c r="H8" s="398"/>
      <c r="I8" s="1103" t="s">
        <v>447</v>
      </c>
      <c r="J8" s="1651">
        <f>'６カリキュラム'!$D$12</f>
        <v>0</v>
      </c>
      <c r="K8" s="1651"/>
      <c r="L8" s="1651"/>
      <c r="M8" s="1652">
        <f>SUM($A$55:$AJ$55)</f>
        <v>0</v>
      </c>
      <c r="N8" s="1652"/>
      <c r="O8" s="1642" t="str">
        <f>CONCATENATE(AR6,AS6,IF(AT4=999,"",CONCATENATE(AT6,AU6)))</f>
        <v>420時間以上450時間以下</v>
      </c>
      <c r="P8" s="1643"/>
      <c r="Q8" s="1643"/>
      <c r="R8" s="1644"/>
      <c r="S8" s="69"/>
      <c r="T8" s="728"/>
      <c r="U8" s="727" t="s">
        <v>1118</v>
      </c>
      <c r="V8" s="725"/>
      <c r="W8" s="725"/>
      <c r="X8" s="725"/>
      <c r="Y8" s="725"/>
      <c r="Z8" s="725"/>
      <c r="AA8" s="726"/>
      <c r="AF8"/>
      <c r="AG8" s="70"/>
      <c r="AH8" s="70"/>
      <c r="AI8" s="70"/>
      <c r="AJ8" s="386"/>
      <c r="AQ8" s="69"/>
    </row>
    <row r="9" spans="1:47" ht="14.4" customHeight="1" thickBot="1">
      <c r="A9" s="1627" t="s">
        <v>461</v>
      </c>
      <c r="B9" s="1628"/>
      <c r="C9" s="698"/>
      <c r="D9" s="1624"/>
      <c r="E9" s="1625"/>
      <c r="F9" s="1625"/>
      <c r="G9" s="1626"/>
      <c r="H9" s="399"/>
      <c r="I9" s="1104" t="s">
        <v>21</v>
      </c>
      <c r="J9" s="1645">
        <f>'６カリキュラム'!$D$16</f>
        <v>0</v>
      </c>
      <c r="K9" s="1646"/>
      <c r="L9" s="1646"/>
      <c r="M9" s="1648">
        <f>SUM($A$51:$AJ$51)</f>
        <v>0</v>
      </c>
      <c r="N9" s="1648"/>
      <c r="O9" s="1659" t="str">
        <f>IF(AT3=999,CONCATENATE("実訓練時間（学科＋実技）が",CHAR(10),AR3,AS3),CONCATENATE("実訓練時間（学科＋実技）が",CHAR(10),AR3,AS3,AT3,AU3))</f>
        <v>実訓練時間（学科＋実技）が
400時間以上</v>
      </c>
      <c r="P9" s="1660"/>
      <c r="Q9" s="1660"/>
      <c r="R9" s="1661"/>
      <c r="S9" s="69"/>
      <c r="T9" s="729" t="str">
        <f>IF(AR2=6,"②","")</f>
        <v/>
      </c>
      <c r="U9" s="727" t="str">
        <f>IF(AR2=6,CONCATENATE(TEXT(AR10,"ggge年m月d日"),"から",TEXT(AT10,"ggge年m月d日"),"までの期間で、"),"")</f>
        <v/>
      </c>
      <c r="V9" s="725"/>
      <c r="W9" s="725"/>
      <c r="X9" s="725"/>
      <c r="Y9" s="725"/>
      <c r="Z9" s="725"/>
      <c r="AA9" s="726"/>
      <c r="AD9" s="74"/>
      <c r="AE9" s="74"/>
      <c r="AF9" s="74"/>
      <c r="AG9" s="70"/>
      <c r="AH9" s="70"/>
      <c r="AI9" s="70"/>
      <c r="AJ9" s="386"/>
      <c r="AN9" s="200"/>
      <c r="AQ9" s="200" t="s">
        <v>719</v>
      </c>
      <c r="AR9" s="704">
        <f>IF(MONTH($AO$3)=MONTH($AO$4),$AO$3+1,DATE(YEAR($AO$4),MONTH($AO$4)-1,DAY(1)))</f>
        <v>46113</v>
      </c>
      <c r="AS9" t="s">
        <v>721</v>
      </c>
      <c r="AT9" s="704">
        <f>IF(MONTH($AO$3)=MONTH($AO$4),$AO$4-1,DATE(YEAR($AO$4),MONTH($AO$4),DAY(15)))</f>
        <v>46157</v>
      </c>
      <c r="AU9" t="s">
        <v>722</v>
      </c>
    </row>
    <row r="10" spans="1:47" ht="28.5" customHeight="1" thickBot="1">
      <c r="A10" s="1629" t="s">
        <v>1122</v>
      </c>
      <c r="B10" s="1630"/>
      <c r="C10" s="699"/>
      <c r="D10" s="1624"/>
      <c r="E10" s="1625"/>
      <c r="F10" s="1625"/>
      <c r="G10" s="1626"/>
      <c r="H10" s="398"/>
      <c r="I10" s="1104" t="s">
        <v>448</v>
      </c>
      <c r="J10" s="1647">
        <f>'６カリキュラム'!$D$17</f>
        <v>0</v>
      </c>
      <c r="K10" s="1648"/>
      <c r="L10" s="1648"/>
      <c r="M10" s="1648">
        <f>SUM($A$52:$AJ$52)</f>
        <v>0</v>
      </c>
      <c r="N10" s="1648"/>
      <c r="O10" s="1662"/>
      <c r="P10" s="1663"/>
      <c r="Q10" s="1663"/>
      <c r="R10" s="1664"/>
      <c r="S10" s="71"/>
      <c r="T10" s="718"/>
      <c r="U10" s="727" t="str">
        <f>IF(AR2=6,"　1日以上設定すること。","")</f>
        <v/>
      </c>
      <c r="V10" s="73"/>
      <c r="W10" s="73"/>
      <c r="Y10" s="69"/>
      <c r="AA10" s="717"/>
      <c r="AE10" s="69"/>
      <c r="AF10" s="74"/>
      <c r="AG10" s="200"/>
      <c r="AH10" s="200"/>
      <c r="AI10" s="200"/>
      <c r="AK10" s="199"/>
      <c r="AN10" s="200"/>
      <c r="AQ10" s="200" t="s">
        <v>720</v>
      </c>
      <c r="AR10" s="704">
        <f>DATE(YEAR($AO$4),MONTH($AO$4)-2,DAY(1))</f>
        <v>46082</v>
      </c>
      <c r="AS10" t="s">
        <v>721</v>
      </c>
      <c r="AT10" s="704">
        <f>DATE(YEAR($AO$4),MONTH($AO$4)-1,DAY(15))</f>
        <v>46127</v>
      </c>
      <c r="AU10" t="s">
        <v>723</v>
      </c>
    </row>
    <row r="11" spans="1:47" ht="14.4" thickTop="1" thickBot="1">
      <c r="A11" s="1665" t="s">
        <v>1058</v>
      </c>
      <c r="B11" s="1666"/>
      <c r="C11" s="1632"/>
      <c r="D11" s="1666"/>
      <c r="E11" s="1666"/>
      <c r="F11" s="1666"/>
      <c r="G11" s="1667"/>
      <c r="H11" s="400"/>
      <c r="I11" s="1105" t="s">
        <v>57</v>
      </c>
      <c r="J11" s="1647">
        <f>'６カリキュラム'!$D$18</f>
        <v>0</v>
      </c>
      <c r="K11" s="1648"/>
      <c r="L11" s="1648"/>
      <c r="M11" s="1648">
        <f>SUM($A$53:$AJ$53)</f>
        <v>0</v>
      </c>
      <c r="N11" s="1648"/>
      <c r="O11" s="1616" t="str">
        <f>CONCATENATE(AR14,AS14)</f>
        <v>20時間以上</v>
      </c>
      <c r="P11" s="1617"/>
      <c r="Q11" s="1617"/>
      <c r="R11" s="1618"/>
      <c r="S11" s="71"/>
      <c r="T11" s="718" t="s">
        <v>1141</v>
      </c>
      <c r="U11" s="730" t="s">
        <v>1142</v>
      </c>
      <c r="V11" s="72"/>
      <c r="W11" s="72"/>
      <c r="X11" s="72"/>
      <c r="Y11" s="72"/>
      <c r="Z11" s="72"/>
      <c r="AA11" s="731"/>
      <c r="AE11" s="69"/>
      <c r="AF11"/>
      <c r="AG11" s="70"/>
      <c r="AH11" s="70"/>
      <c r="AI11" s="70"/>
      <c r="AJ11" s="386"/>
      <c r="AQ11" s="69"/>
      <c r="AR11"/>
      <c r="AS11"/>
      <c r="AT11"/>
      <c r="AU11"/>
    </row>
    <row r="12" spans="1:47" ht="31.5" customHeight="1" thickTop="1" thickBot="1">
      <c r="A12" s="1668"/>
      <c r="B12" s="1669"/>
      <c r="C12" s="1669"/>
      <c r="D12" s="1669"/>
      <c r="E12" s="1669"/>
      <c r="F12" s="1669"/>
      <c r="G12" s="1670"/>
      <c r="H12" s="400"/>
      <c r="I12" s="1104"/>
      <c r="J12" s="1619"/>
      <c r="K12" s="1619"/>
      <c r="L12" s="1619"/>
      <c r="M12" s="1619"/>
      <c r="N12" s="1619"/>
      <c r="O12" s="1616"/>
      <c r="P12" s="1617"/>
      <c r="Q12" s="1617"/>
      <c r="R12" s="1618"/>
      <c r="S12" s="71"/>
      <c r="T12" s="735"/>
      <c r="U12" s="732"/>
      <c r="V12" s="733"/>
      <c r="W12" s="733"/>
      <c r="X12" s="733"/>
      <c r="Y12" s="733"/>
      <c r="Z12" s="733"/>
      <c r="AA12" s="734"/>
      <c r="AE12" s="69"/>
      <c r="AF12"/>
      <c r="AG12" s="70"/>
      <c r="AH12" s="70"/>
      <c r="AI12" s="70"/>
      <c r="AJ12" s="386"/>
      <c r="AQ12" s="69"/>
      <c r="AR12"/>
      <c r="AS12"/>
      <c r="AT12"/>
      <c r="AU12"/>
    </row>
    <row r="13" spans="1:47" ht="14.4" thickTop="1" thickBot="1">
      <c r="A13" s="389" t="s">
        <v>203</v>
      </c>
      <c r="B13" s="390" t="s">
        <v>453</v>
      </c>
      <c r="C13" s="73"/>
      <c r="D13" s="73"/>
      <c r="E13" s="73"/>
      <c r="G13" s="69"/>
      <c r="I13" s="1106"/>
      <c r="J13" s="1620"/>
      <c r="K13" s="1620"/>
      <c r="L13" s="1620"/>
      <c r="M13" s="1620"/>
      <c r="N13" s="1620"/>
      <c r="O13" s="1107"/>
      <c r="P13" s="1108"/>
      <c r="Q13" s="1108"/>
      <c r="R13" s="1109"/>
      <c r="S13" s="71"/>
      <c r="T13" s="72"/>
      <c r="U13" s="73"/>
      <c r="V13" s="73"/>
      <c r="W13" s="73"/>
      <c r="Y13" s="69"/>
      <c r="AE13" s="69"/>
      <c r="AF13"/>
      <c r="AG13" s="70"/>
      <c r="AH13" s="70"/>
      <c r="AI13" s="70"/>
      <c r="AJ13" s="386"/>
      <c r="AQ13" s="69"/>
      <c r="AR13"/>
      <c r="AS13"/>
      <c r="AT13"/>
      <c r="AU13"/>
    </row>
    <row r="14" spans="1:47" ht="13.8" thickBot="1">
      <c r="A14" s="389" t="s">
        <v>203</v>
      </c>
      <c r="B14" s="390" t="s">
        <v>452</v>
      </c>
      <c r="C14" s="73"/>
      <c r="D14" s="73"/>
      <c r="E14" s="73"/>
      <c r="G14" s="69"/>
      <c r="I14" s="70"/>
      <c r="M14" s="69"/>
      <c r="N14"/>
      <c r="O14" s="66"/>
      <c r="P14" s="66"/>
      <c r="Q14" s="66"/>
      <c r="S14" s="71"/>
      <c r="T14" s="72"/>
      <c r="U14" s="73"/>
      <c r="V14" s="73"/>
      <c r="W14" s="73"/>
      <c r="Y14" s="69"/>
      <c r="AE14" s="69"/>
      <c r="AF14"/>
      <c r="AG14" s="66"/>
      <c r="AH14" s="66"/>
      <c r="AI14" s="66"/>
      <c r="AQ14" s="200" t="s">
        <v>451</v>
      </c>
      <c r="AR14" s="347">
        <f>VLOOKUP($O$2,祝日!$K$3:$S$25,5,FALSE)</f>
        <v>20</v>
      </c>
      <c r="AS14" t="s">
        <v>395</v>
      </c>
      <c r="AT14" s="347">
        <f>VLOOKUP($O$2,祝日!$K$3:$S$25,6,FALSE)</f>
        <v>999</v>
      </c>
      <c r="AU14" t="str">
        <f>IF(AT14="","","時間以下")</f>
        <v>時間以下</v>
      </c>
    </row>
    <row r="15" spans="1:47" ht="13.95" customHeight="1" thickBot="1">
      <c r="A15" s="157" t="s">
        <v>203</v>
      </c>
      <c r="B15" s="158" t="s">
        <v>289</v>
      </c>
      <c r="C15" s="156"/>
      <c r="D15" s="156"/>
      <c r="E15" s="156"/>
      <c r="G15" s="69"/>
      <c r="M15" s="69"/>
      <c r="N15"/>
      <c r="O15" s="68"/>
      <c r="P15" s="68"/>
      <c r="Q15" s="68"/>
      <c r="R15" s="67"/>
      <c r="S15" s="389" t="s">
        <v>203</v>
      </c>
      <c r="T15" s="424" t="s">
        <v>452</v>
      </c>
      <c r="U15" s="424"/>
      <c r="V15" s="156"/>
      <c r="W15" s="156"/>
      <c r="Y15" s="69"/>
      <c r="AE15" s="69"/>
      <c r="AF15"/>
      <c r="AG15" s="68"/>
      <c r="AH15" s="68"/>
      <c r="AI15" s="68"/>
      <c r="AJ15" s="67"/>
    </row>
    <row r="16" spans="1:47" ht="27" customHeight="1" thickTop="1" thickBot="1">
      <c r="A16" s="1572">
        <f>MONTH(A17)</f>
        <v>1</v>
      </c>
      <c r="B16" s="1573"/>
      <c r="C16" s="1574"/>
      <c r="D16" s="632" t="s">
        <v>436</v>
      </c>
      <c r="E16" s="633" t="s">
        <v>438</v>
      </c>
      <c r="F16" s="634" t="s">
        <v>440</v>
      </c>
      <c r="G16" s="1572">
        <f>MONTH(G17)</f>
        <v>2</v>
      </c>
      <c r="H16" s="1573"/>
      <c r="I16" s="1574"/>
      <c r="J16" s="632" t="s">
        <v>435</v>
      </c>
      <c r="K16" s="632" t="s">
        <v>437</v>
      </c>
      <c r="L16" s="635" t="s">
        <v>439</v>
      </c>
      <c r="M16" s="1572">
        <f>MONTH(M17)</f>
        <v>3</v>
      </c>
      <c r="N16" s="1573"/>
      <c r="O16" s="1574"/>
      <c r="P16" s="632" t="s">
        <v>435</v>
      </c>
      <c r="Q16" s="632" t="s">
        <v>437</v>
      </c>
      <c r="R16" s="634" t="s">
        <v>439</v>
      </c>
      <c r="S16" s="1572">
        <f>MONTH(S17)</f>
        <v>4</v>
      </c>
      <c r="T16" s="1573"/>
      <c r="U16" s="1574"/>
      <c r="V16" s="632" t="s">
        <v>436</v>
      </c>
      <c r="W16" s="633" t="s">
        <v>438</v>
      </c>
      <c r="X16" s="634" t="s">
        <v>440</v>
      </c>
      <c r="Y16" s="1572">
        <f>MONTH(Y17)</f>
        <v>5</v>
      </c>
      <c r="Z16" s="1573"/>
      <c r="AA16" s="1574"/>
      <c r="AB16" s="632" t="s">
        <v>435</v>
      </c>
      <c r="AC16" s="632" t="s">
        <v>437</v>
      </c>
      <c r="AD16" s="635" t="s">
        <v>439</v>
      </c>
      <c r="AE16" s="1572">
        <f>MONTH(AE17)</f>
        <v>6</v>
      </c>
      <c r="AF16" s="1573"/>
      <c r="AG16" s="1574"/>
      <c r="AH16" s="632" t="s">
        <v>435</v>
      </c>
      <c r="AI16" s="632" t="s">
        <v>437</v>
      </c>
      <c r="AJ16" s="634" t="s">
        <v>439</v>
      </c>
      <c r="AL16" s="388" t="s">
        <v>450</v>
      </c>
      <c r="AM16" s="396" t="s">
        <v>459</v>
      </c>
      <c r="AO16" s="680"/>
      <c r="AP16" s="681"/>
    </row>
    <row r="17" spans="1:42" s="394" customFormat="1" ht="27" customHeight="1" thickTop="1" thickBot="1">
      <c r="A17" s="636">
        <f>AO3</f>
        <v>46027</v>
      </c>
      <c r="B17" s="640">
        <f t="shared" ref="B17:B47" si="0">WEEKDAY(A17)</f>
        <v>2</v>
      </c>
      <c r="C17" s="651" t="s">
        <v>673</v>
      </c>
      <c r="D17" s="658"/>
      <c r="E17" s="658"/>
      <c r="F17" s="659"/>
      <c r="G17" s="643">
        <f>DATE(YEAR($A$17),MONTH($A$17)+1,DAY($A$17))</f>
        <v>46058</v>
      </c>
      <c r="H17" s="640">
        <f t="shared" ref="H17:H47" si="1">WEEKDAY(G17)</f>
        <v>5</v>
      </c>
      <c r="I17" s="651"/>
      <c r="J17" s="652"/>
      <c r="K17" s="652"/>
      <c r="L17" s="653"/>
      <c r="M17" s="650">
        <f>DATE(YEAR($A$17),MONTH($A$17)+2,DAY($A$17))</f>
        <v>46086</v>
      </c>
      <c r="N17" s="656">
        <f t="shared" ref="N17:N42" si="2">WEEKDAY(M17)</f>
        <v>5</v>
      </c>
      <c r="O17" s="657"/>
      <c r="P17" s="658"/>
      <c r="Q17" s="658"/>
      <c r="R17" s="659"/>
      <c r="S17" s="907">
        <f>DATE(YEAR($A$17),MONTH($A$17)+3,DAY($A$17))</f>
        <v>46117</v>
      </c>
      <c r="T17" s="908">
        <f t="shared" ref="T17:T47" si="3">WEEKDAY(S17)</f>
        <v>1</v>
      </c>
      <c r="U17" s="651"/>
      <c r="V17" s="658"/>
      <c r="W17" s="658"/>
      <c r="X17" s="659"/>
      <c r="Y17" s="643">
        <f>DATE(YEAR($A$17),MONTH($A$17)+4,DAY($A$17))</f>
        <v>46147</v>
      </c>
      <c r="Z17" s="640">
        <f t="shared" ref="Z17:Z47" si="4">WEEKDAY(Y17)</f>
        <v>3</v>
      </c>
      <c r="AA17" s="651"/>
      <c r="AB17" s="652"/>
      <c r="AC17" s="652"/>
      <c r="AD17" s="653"/>
      <c r="AE17" s="650">
        <f>DATE(YEAR($A$17),MONTH($A$17)+5,DAY($A$17))</f>
        <v>46178</v>
      </c>
      <c r="AF17" s="656">
        <f t="shared" ref="AF17:AF42" si="5">WEEKDAY(AE17)</f>
        <v>6</v>
      </c>
      <c r="AG17" s="657"/>
      <c r="AH17" s="658"/>
      <c r="AI17" s="658"/>
      <c r="AJ17" s="659"/>
      <c r="AL17" s="589" t="str">
        <f>IF(OR($C$55&lt;$AR$4,$C$49&lt;$AR$7)=TRUE,"月1不","")</f>
        <v>月1不</v>
      </c>
      <c r="AO17" s="682"/>
      <c r="AP17" s="683"/>
    </row>
    <row r="18" spans="1:42" s="394" customFormat="1" ht="27" customHeight="1" thickBot="1">
      <c r="A18" s="591">
        <f>A17+1</f>
        <v>46028</v>
      </c>
      <c r="B18" s="641">
        <f t="shared" si="0"/>
        <v>3</v>
      </c>
      <c r="C18" s="644"/>
      <c r="D18" s="597"/>
      <c r="E18" s="597"/>
      <c r="F18" s="601"/>
      <c r="G18" s="590">
        <f>G17+1</f>
        <v>46059</v>
      </c>
      <c r="H18" s="642">
        <f t="shared" si="1"/>
        <v>6</v>
      </c>
      <c r="I18" s="646"/>
      <c r="J18" s="598"/>
      <c r="K18" s="598"/>
      <c r="L18" s="601"/>
      <c r="M18" s="594">
        <f t="shared" ref="M18:M47" si="6">M17+1</f>
        <v>46087</v>
      </c>
      <c r="N18" s="642">
        <f t="shared" si="2"/>
        <v>6</v>
      </c>
      <c r="O18" s="646"/>
      <c r="P18" s="598"/>
      <c r="Q18" s="598"/>
      <c r="R18" s="601"/>
      <c r="S18" s="909">
        <f>S17+1</f>
        <v>46118</v>
      </c>
      <c r="T18" s="910">
        <f t="shared" si="3"/>
        <v>2</v>
      </c>
      <c r="U18" s="644"/>
      <c r="V18" s="597"/>
      <c r="W18" s="597"/>
      <c r="X18" s="601"/>
      <c r="Y18" s="590">
        <f t="shared" ref="Y18:Y47" si="7">Y17+1</f>
        <v>46148</v>
      </c>
      <c r="Z18" s="642">
        <f t="shared" si="4"/>
        <v>4</v>
      </c>
      <c r="AA18" s="646"/>
      <c r="AB18" s="598"/>
      <c r="AC18" s="598"/>
      <c r="AD18" s="601"/>
      <c r="AE18" s="594">
        <f t="shared" ref="AE18:AE47" si="8">AE17+1</f>
        <v>46179</v>
      </c>
      <c r="AF18" s="642">
        <f t="shared" si="5"/>
        <v>7</v>
      </c>
      <c r="AG18" s="646"/>
      <c r="AH18" s="598"/>
      <c r="AI18" s="598"/>
      <c r="AJ18" s="601"/>
      <c r="AL18" s="589" t="str">
        <f>IF(OR($I$55&lt;$AR$4,$I$49&lt;$AR$7)=TRUE,"月2不","")</f>
        <v>月2不</v>
      </c>
      <c r="AO18" s="682"/>
      <c r="AP18" s="683"/>
    </row>
    <row r="19" spans="1:42" s="394" customFormat="1" ht="27" customHeight="1" thickBot="1">
      <c r="A19" s="637">
        <f t="shared" ref="A19:A47" si="9">A18+1</f>
        <v>46029</v>
      </c>
      <c r="B19" s="641">
        <f t="shared" si="0"/>
        <v>4</v>
      </c>
      <c r="C19" s="645"/>
      <c r="D19" s="598"/>
      <c r="E19" s="598"/>
      <c r="F19" s="601"/>
      <c r="G19" s="590">
        <f t="shared" ref="G19:G47" si="10">G18+1</f>
        <v>46060</v>
      </c>
      <c r="H19" s="642">
        <f t="shared" si="1"/>
        <v>7</v>
      </c>
      <c r="I19" s="646"/>
      <c r="J19" s="598"/>
      <c r="K19" s="598"/>
      <c r="L19" s="601"/>
      <c r="M19" s="594">
        <f t="shared" si="6"/>
        <v>46088</v>
      </c>
      <c r="N19" s="642">
        <f t="shared" si="2"/>
        <v>7</v>
      </c>
      <c r="O19" s="646"/>
      <c r="P19" s="598"/>
      <c r="Q19" s="598"/>
      <c r="R19" s="601"/>
      <c r="S19" s="909">
        <f t="shared" ref="S19:S47" si="11">S18+1</f>
        <v>46119</v>
      </c>
      <c r="T19" s="910">
        <f t="shared" si="3"/>
        <v>3</v>
      </c>
      <c r="U19" s="645"/>
      <c r="V19" s="598"/>
      <c r="W19" s="598"/>
      <c r="X19" s="601"/>
      <c r="Y19" s="590">
        <f t="shared" si="7"/>
        <v>46149</v>
      </c>
      <c r="Z19" s="642">
        <f t="shared" si="4"/>
        <v>5</v>
      </c>
      <c r="AA19" s="646"/>
      <c r="AB19" s="598"/>
      <c r="AC19" s="598"/>
      <c r="AD19" s="601"/>
      <c r="AE19" s="594">
        <f t="shared" si="8"/>
        <v>46180</v>
      </c>
      <c r="AF19" s="642">
        <f t="shared" si="5"/>
        <v>1</v>
      </c>
      <c r="AG19" s="646"/>
      <c r="AH19" s="598"/>
      <c r="AI19" s="598"/>
      <c r="AJ19" s="601"/>
      <c r="AL19" s="589" t="str">
        <f>IF(OR($O$55&lt;$AR$4,$O$49&lt;$AR$7)=TRUE,"月3不","")</f>
        <v>月3不</v>
      </c>
      <c r="AO19" s="682"/>
      <c r="AP19" s="683"/>
    </row>
    <row r="20" spans="1:42" s="394" customFormat="1" ht="27" customHeight="1" thickBot="1">
      <c r="A20" s="637">
        <f t="shared" si="9"/>
        <v>46030</v>
      </c>
      <c r="B20" s="641">
        <f t="shared" si="0"/>
        <v>5</v>
      </c>
      <c r="C20" s="645"/>
      <c r="D20" s="598"/>
      <c r="E20" s="598"/>
      <c r="F20" s="601"/>
      <c r="G20" s="590">
        <f t="shared" si="10"/>
        <v>46061</v>
      </c>
      <c r="H20" s="642">
        <f t="shared" si="1"/>
        <v>1</v>
      </c>
      <c r="I20" s="646"/>
      <c r="J20" s="598"/>
      <c r="K20" s="598"/>
      <c r="L20" s="601"/>
      <c r="M20" s="594">
        <f t="shared" si="6"/>
        <v>46089</v>
      </c>
      <c r="N20" s="642">
        <f t="shared" si="2"/>
        <v>1</v>
      </c>
      <c r="O20" s="646"/>
      <c r="P20" s="598"/>
      <c r="Q20" s="598"/>
      <c r="R20" s="601"/>
      <c r="S20" s="909">
        <f t="shared" si="11"/>
        <v>46120</v>
      </c>
      <c r="T20" s="910">
        <f t="shared" si="3"/>
        <v>4</v>
      </c>
      <c r="U20" s="645"/>
      <c r="V20" s="598"/>
      <c r="W20" s="598"/>
      <c r="X20" s="601"/>
      <c r="Y20" s="590">
        <f t="shared" si="7"/>
        <v>46150</v>
      </c>
      <c r="Z20" s="642">
        <f t="shared" si="4"/>
        <v>6</v>
      </c>
      <c r="AA20" s="646"/>
      <c r="AB20" s="598"/>
      <c r="AC20" s="598"/>
      <c r="AD20" s="601"/>
      <c r="AE20" s="594">
        <f t="shared" si="8"/>
        <v>46181</v>
      </c>
      <c r="AF20" s="642">
        <f t="shared" si="5"/>
        <v>2</v>
      </c>
      <c r="AG20" s="646"/>
      <c r="AH20" s="598"/>
      <c r="AI20" s="598"/>
      <c r="AJ20" s="601"/>
      <c r="AL20" s="589" t="str">
        <f>IF(AND(DATE(YEAR($A$17),MONTH($A$17)+3,DAY($A$17))&lt;$C$3,OR($U$55&lt;$AR$4,$U$49&lt;$AR$7)=TRUE),"月4不","")</f>
        <v>月4不</v>
      </c>
      <c r="AO20" s="682"/>
      <c r="AP20" s="683"/>
    </row>
    <row r="21" spans="1:42" s="394" customFormat="1" ht="27" customHeight="1" thickBot="1">
      <c r="A21" s="637">
        <f t="shared" si="9"/>
        <v>46031</v>
      </c>
      <c r="B21" s="641">
        <f t="shared" si="0"/>
        <v>6</v>
      </c>
      <c r="C21" s="645"/>
      <c r="D21" s="598"/>
      <c r="E21" s="598"/>
      <c r="F21" s="601"/>
      <c r="G21" s="590">
        <f t="shared" si="10"/>
        <v>46062</v>
      </c>
      <c r="H21" s="642">
        <f t="shared" si="1"/>
        <v>2</v>
      </c>
      <c r="I21" s="646"/>
      <c r="J21" s="598"/>
      <c r="K21" s="598"/>
      <c r="L21" s="601"/>
      <c r="M21" s="594">
        <f t="shared" si="6"/>
        <v>46090</v>
      </c>
      <c r="N21" s="642">
        <f t="shared" si="2"/>
        <v>2</v>
      </c>
      <c r="O21" s="646"/>
      <c r="P21" s="598"/>
      <c r="Q21" s="598"/>
      <c r="R21" s="601"/>
      <c r="S21" s="909">
        <f t="shared" si="11"/>
        <v>46121</v>
      </c>
      <c r="T21" s="910">
        <f t="shared" si="3"/>
        <v>5</v>
      </c>
      <c r="U21" s="645"/>
      <c r="V21" s="598"/>
      <c r="W21" s="598"/>
      <c r="X21" s="601"/>
      <c r="Y21" s="590">
        <f t="shared" si="7"/>
        <v>46151</v>
      </c>
      <c r="Z21" s="642">
        <f t="shared" si="4"/>
        <v>7</v>
      </c>
      <c r="AA21" s="646"/>
      <c r="AB21" s="598"/>
      <c r="AC21" s="598"/>
      <c r="AD21" s="601"/>
      <c r="AE21" s="594">
        <f t="shared" si="8"/>
        <v>46182</v>
      </c>
      <c r="AF21" s="642">
        <f t="shared" si="5"/>
        <v>3</v>
      </c>
      <c r="AG21" s="646"/>
      <c r="AH21" s="598"/>
      <c r="AI21" s="598"/>
      <c r="AJ21" s="601"/>
      <c r="AL21" s="589" t="str">
        <f>IF(AND(DATE(YEAR($A$17),MONTH($A$17)+4,DAY($A$17))&lt;$C$3,OR($AA$55&lt;$AR$4,$AA$49&lt;$AR$7)=TRUE),"月5不","")</f>
        <v>月5不</v>
      </c>
      <c r="AO21" s="682"/>
      <c r="AP21" s="683"/>
    </row>
    <row r="22" spans="1:42" s="394" customFormat="1" ht="27" customHeight="1" thickBot="1">
      <c r="A22" s="637">
        <f t="shared" si="9"/>
        <v>46032</v>
      </c>
      <c r="B22" s="641">
        <f t="shared" si="0"/>
        <v>7</v>
      </c>
      <c r="C22" s="645"/>
      <c r="D22" s="598"/>
      <c r="E22" s="598"/>
      <c r="F22" s="601"/>
      <c r="G22" s="590">
        <f t="shared" si="10"/>
        <v>46063</v>
      </c>
      <c r="H22" s="642">
        <f t="shared" si="1"/>
        <v>3</v>
      </c>
      <c r="I22" s="646"/>
      <c r="J22" s="598"/>
      <c r="K22" s="598"/>
      <c r="L22" s="601"/>
      <c r="M22" s="594">
        <f t="shared" si="6"/>
        <v>46091</v>
      </c>
      <c r="N22" s="642">
        <f t="shared" si="2"/>
        <v>3</v>
      </c>
      <c r="O22" s="646"/>
      <c r="P22" s="598"/>
      <c r="Q22" s="598"/>
      <c r="R22" s="601"/>
      <c r="S22" s="909">
        <f t="shared" si="11"/>
        <v>46122</v>
      </c>
      <c r="T22" s="910">
        <f t="shared" si="3"/>
        <v>6</v>
      </c>
      <c r="U22" s="645"/>
      <c r="V22" s="598"/>
      <c r="W22" s="598"/>
      <c r="X22" s="601"/>
      <c r="Y22" s="590">
        <f t="shared" si="7"/>
        <v>46152</v>
      </c>
      <c r="Z22" s="642">
        <f t="shared" si="4"/>
        <v>1</v>
      </c>
      <c r="AA22" s="646"/>
      <c r="AB22" s="598"/>
      <c r="AC22" s="598"/>
      <c r="AD22" s="601"/>
      <c r="AE22" s="594">
        <f t="shared" si="8"/>
        <v>46183</v>
      </c>
      <c r="AF22" s="642">
        <f t="shared" si="5"/>
        <v>4</v>
      </c>
      <c r="AG22" s="646"/>
      <c r="AH22" s="598"/>
      <c r="AI22" s="598"/>
      <c r="AJ22" s="601"/>
      <c r="AL22" s="592" t="str">
        <f>IF(AND(DATE(YEAR($A$17),MONTH($A$17)+5,DAY($A$17))&lt;$C$3,OR($AG$55&lt;$AR$4,$AG$49&lt;$AR$7)=TRUE),"月6不","")</f>
        <v/>
      </c>
      <c r="AO22" s="682"/>
      <c r="AP22" s="683"/>
    </row>
    <row r="23" spans="1:42" s="394" customFormat="1" ht="27" customHeight="1" thickBot="1">
      <c r="A23" s="637">
        <f t="shared" si="9"/>
        <v>46033</v>
      </c>
      <c r="B23" s="641">
        <f t="shared" si="0"/>
        <v>1</v>
      </c>
      <c r="C23" s="646"/>
      <c r="D23" s="598"/>
      <c r="E23" s="598"/>
      <c r="F23" s="601"/>
      <c r="G23" s="590">
        <f t="shared" si="10"/>
        <v>46064</v>
      </c>
      <c r="H23" s="642">
        <f t="shared" si="1"/>
        <v>4</v>
      </c>
      <c r="I23" s="646"/>
      <c r="J23" s="598"/>
      <c r="K23" s="598"/>
      <c r="L23" s="601"/>
      <c r="M23" s="594">
        <f t="shared" si="6"/>
        <v>46092</v>
      </c>
      <c r="N23" s="642">
        <f t="shared" si="2"/>
        <v>4</v>
      </c>
      <c r="O23" s="646"/>
      <c r="P23" s="598"/>
      <c r="Q23" s="598"/>
      <c r="R23" s="601"/>
      <c r="S23" s="909">
        <f t="shared" si="11"/>
        <v>46123</v>
      </c>
      <c r="T23" s="910">
        <f t="shared" si="3"/>
        <v>7</v>
      </c>
      <c r="U23" s="645"/>
      <c r="V23" s="598"/>
      <c r="W23" s="598"/>
      <c r="X23" s="601"/>
      <c r="Y23" s="590">
        <f t="shared" si="7"/>
        <v>46153</v>
      </c>
      <c r="Z23" s="642">
        <f t="shared" si="4"/>
        <v>2</v>
      </c>
      <c r="AA23" s="646"/>
      <c r="AB23" s="598"/>
      <c r="AC23" s="598"/>
      <c r="AD23" s="601"/>
      <c r="AE23" s="594">
        <f t="shared" si="8"/>
        <v>46184</v>
      </c>
      <c r="AF23" s="642">
        <f t="shared" si="5"/>
        <v>5</v>
      </c>
      <c r="AG23" s="646"/>
      <c r="AH23" s="598"/>
      <c r="AI23" s="598"/>
      <c r="AJ23" s="601"/>
      <c r="AL23" s="589" t="str">
        <f>IF($C$55&gt;$AT$4,"月1超","")</f>
        <v/>
      </c>
      <c r="AO23" s="682"/>
      <c r="AP23" s="683"/>
    </row>
    <row r="24" spans="1:42" s="394" customFormat="1" ht="27" customHeight="1" thickBot="1">
      <c r="A24" s="637">
        <f t="shared" si="9"/>
        <v>46034</v>
      </c>
      <c r="B24" s="641">
        <f t="shared" si="0"/>
        <v>2</v>
      </c>
      <c r="C24" s="645"/>
      <c r="D24" s="598"/>
      <c r="E24" s="598"/>
      <c r="F24" s="601"/>
      <c r="G24" s="594">
        <f t="shared" si="10"/>
        <v>46065</v>
      </c>
      <c r="H24" s="641">
        <f t="shared" si="1"/>
        <v>5</v>
      </c>
      <c r="I24" s="645"/>
      <c r="J24" s="598"/>
      <c r="K24" s="598"/>
      <c r="L24" s="601"/>
      <c r="M24" s="594">
        <f t="shared" si="6"/>
        <v>46093</v>
      </c>
      <c r="N24" s="642">
        <f t="shared" si="2"/>
        <v>5</v>
      </c>
      <c r="O24" s="646"/>
      <c r="P24" s="598"/>
      <c r="Q24" s="598"/>
      <c r="R24" s="601"/>
      <c r="S24" s="909">
        <f t="shared" si="11"/>
        <v>46124</v>
      </c>
      <c r="T24" s="910">
        <f t="shared" si="3"/>
        <v>1</v>
      </c>
      <c r="U24" s="646"/>
      <c r="V24" s="598"/>
      <c r="W24" s="598"/>
      <c r="X24" s="601"/>
      <c r="Y24" s="594">
        <f t="shared" si="7"/>
        <v>46154</v>
      </c>
      <c r="Z24" s="641">
        <f t="shared" si="4"/>
        <v>3</v>
      </c>
      <c r="AA24" s="645"/>
      <c r="AB24" s="598"/>
      <c r="AC24" s="598"/>
      <c r="AD24" s="601"/>
      <c r="AE24" s="594">
        <f t="shared" si="8"/>
        <v>46185</v>
      </c>
      <c r="AF24" s="642">
        <f t="shared" si="5"/>
        <v>6</v>
      </c>
      <c r="AG24" s="646"/>
      <c r="AH24" s="598"/>
      <c r="AI24" s="598"/>
      <c r="AJ24" s="601"/>
      <c r="AL24" s="589" t="str">
        <f>IF($I$55&gt;$AT$4,"月2超","")</f>
        <v/>
      </c>
      <c r="AO24" s="682"/>
      <c r="AP24" s="683"/>
    </row>
    <row r="25" spans="1:42" s="394" customFormat="1" ht="27" customHeight="1" thickBot="1">
      <c r="A25" s="637">
        <f t="shared" si="9"/>
        <v>46035</v>
      </c>
      <c r="B25" s="641">
        <f t="shared" si="0"/>
        <v>3</v>
      </c>
      <c r="C25" s="645"/>
      <c r="D25" s="598"/>
      <c r="E25" s="598"/>
      <c r="F25" s="601"/>
      <c r="G25" s="590">
        <f t="shared" si="10"/>
        <v>46066</v>
      </c>
      <c r="H25" s="642">
        <f t="shared" si="1"/>
        <v>6</v>
      </c>
      <c r="I25" s="644"/>
      <c r="J25" s="597"/>
      <c r="K25" s="597"/>
      <c r="L25" s="602"/>
      <c r="M25" s="594">
        <f t="shared" si="6"/>
        <v>46094</v>
      </c>
      <c r="N25" s="641">
        <f t="shared" si="2"/>
        <v>6</v>
      </c>
      <c r="O25" s="646"/>
      <c r="P25" s="598"/>
      <c r="Q25" s="598"/>
      <c r="R25" s="601"/>
      <c r="S25" s="909">
        <f t="shared" si="11"/>
        <v>46125</v>
      </c>
      <c r="T25" s="910">
        <f t="shared" si="3"/>
        <v>2</v>
      </c>
      <c r="U25" s="645"/>
      <c r="V25" s="598"/>
      <c r="W25" s="598"/>
      <c r="X25" s="601"/>
      <c r="Y25" s="590">
        <f t="shared" si="7"/>
        <v>46155</v>
      </c>
      <c r="Z25" s="642">
        <f t="shared" si="4"/>
        <v>4</v>
      </c>
      <c r="AA25" s="644"/>
      <c r="AB25" s="597"/>
      <c r="AC25" s="597"/>
      <c r="AD25" s="602"/>
      <c r="AE25" s="594">
        <f t="shared" si="8"/>
        <v>46186</v>
      </c>
      <c r="AF25" s="641">
        <f t="shared" si="5"/>
        <v>7</v>
      </c>
      <c r="AG25" s="646"/>
      <c r="AH25" s="598"/>
      <c r="AI25" s="598"/>
      <c r="AJ25" s="601"/>
      <c r="AL25" s="589" t="str">
        <f>IF($O$55&gt;$AT$4,"月3超","")</f>
        <v/>
      </c>
      <c r="AO25" s="682"/>
      <c r="AP25" s="683"/>
    </row>
    <row r="26" spans="1:42" s="394" customFormat="1" ht="27" customHeight="1" thickBot="1">
      <c r="A26" s="637">
        <f t="shared" si="9"/>
        <v>46036</v>
      </c>
      <c r="B26" s="641">
        <f t="shared" si="0"/>
        <v>4</v>
      </c>
      <c r="C26" s="645"/>
      <c r="D26" s="598"/>
      <c r="E26" s="598"/>
      <c r="F26" s="601"/>
      <c r="G26" s="590">
        <f t="shared" si="10"/>
        <v>46067</v>
      </c>
      <c r="H26" s="642">
        <f t="shared" si="1"/>
        <v>7</v>
      </c>
      <c r="I26" s="646"/>
      <c r="J26" s="598"/>
      <c r="K26" s="598"/>
      <c r="L26" s="601"/>
      <c r="M26" s="590">
        <f t="shared" si="6"/>
        <v>46095</v>
      </c>
      <c r="N26" s="642">
        <f t="shared" si="2"/>
        <v>7</v>
      </c>
      <c r="O26" s="644"/>
      <c r="P26" s="597"/>
      <c r="Q26" s="597"/>
      <c r="R26" s="602"/>
      <c r="S26" s="909">
        <f t="shared" si="11"/>
        <v>46126</v>
      </c>
      <c r="T26" s="910">
        <f t="shared" si="3"/>
        <v>3</v>
      </c>
      <c r="U26" s="645"/>
      <c r="V26" s="598"/>
      <c r="W26" s="598"/>
      <c r="X26" s="601"/>
      <c r="Y26" s="590">
        <f t="shared" si="7"/>
        <v>46156</v>
      </c>
      <c r="Z26" s="642">
        <f t="shared" si="4"/>
        <v>5</v>
      </c>
      <c r="AA26" s="646"/>
      <c r="AB26" s="598"/>
      <c r="AC26" s="598"/>
      <c r="AD26" s="601"/>
      <c r="AE26" s="590">
        <f t="shared" si="8"/>
        <v>46187</v>
      </c>
      <c r="AF26" s="642">
        <f t="shared" si="5"/>
        <v>1</v>
      </c>
      <c r="AG26" s="644"/>
      <c r="AH26" s="597"/>
      <c r="AI26" s="597"/>
      <c r="AJ26" s="602"/>
      <c r="AL26" s="589" t="str">
        <f>IF($U$55&gt;$AT$4,"月4超","")</f>
        <v/>
      </c>
      <c r="AO26" s="682"/>
      <c r="AP26" s="683"/>
    </row>
    <row r="27" spans="1:42" s="394" customFormat="1" ht="27" customHeight="1" thickBot="1">
      <c r="A27" s="638">
        <f t="shared" si="9"/>
        <v>46037</v>
      </c>
      <c r="B27" s="642">
        <f t="shared" si="0"/>
        <v>5</v>
      </c>
      <c r="C27" s="647"/>
      <c r="D27" s="597"/>
      <c r="E27" s="597"/>
      <c r="F27" s="602"/>
      <c r="G27" s="590">
        <f t="shared" si="10"/>
        <v>46068</v>
      </c>
      <c r="H27" s="642">
        <f t="shared" si="1"/>
        <v>1</v>
      </c>
      <c r="I27" s="646"/>
      <c r="J27" s="598"/>
      <c r="K27" s="598"/>
      <c r="L27" s="601"/>
      <c r="M27" s="590">
        <f t="shared" si="6"/>
        <v>46096</v>
      </c>
      <c r="N27" s="642">
        <f t="shared" si="2"/>
        <v>1</v>
      </c>
      <c r="O27" s="644"/>
      <c r="P27" s="597"/>
      <c r="Q27" s="597"/>
      <c r="R27" s="602"/>
      <c r="S27" s="911">
        <f t="shared" si="11"/>
        <v>46127</v>
      </c>
      <c r="T27" s="912">
        <f t="shared" si="3"/>
        <v>4</v>
      </c>
      <c r="U27" s="647"/>
      <c r="V27" s="597"/>
      <c r="W27" s="597"/>
      <c r="X27" s="602"/>
      <c r="Y27" s="590">
        <f t="shared" si="7"/>
        <v>46157</v>
      </c>
      <c r="Z27" s="642">
        <f t="shared" si="4"/>
        <v>6</v>
      </c>
      <c r="AA27" s="646"/>
      <c r="AB27" s="598"/>
      <c r="AC27" s="598"/>
      <c r="AD27" s="601"/>
      <c r="AE27" s="590">
        <f t="shared" si="8"/>
        <v>46188</v>
      </c>
      <c r="AF27" s="642">
        <f t="shared" si="5"/>
        <v>2</v>
      </c>
      <c r="AG27" s="644"/>
      <c r="AH27" s="597"/>
      <c r="AI27" s="597"/>
      <c r="AJ27" s="602"/>
      <c r="AL27" s="589" t="str">
        <f>IF($AA$55&gt;$AT$4,"月5超","")</f>
        <v/>
      </c>
      <c r="AO27" s="682"/>
      <c r="AP27" s="683"/>
    </row>
    <row r="28" spans="1:42" s="394" customFormat="1" ht="27" customHeight="1" thickBot="1">
      <c r="A28" s="637">
        <f t="shared" si="9"/>
        <v>46038</v>
      </c>
      <c r="B28" s="641">
        <f t="shared" si="0"/>
        <v>6</v>
      </c>
      <c r="C28" s="644"/>
      <c r="D28" s="597"/>
      <c r="E28" s="597"/>
      <c r="F28" s="602"/>
      <c r="G28" s="590">
        <f t="shared" si="10"/>
        <v>46069</v>
      </c>
      <c r="H28" s="642">
        <f t="shared" si="1"/>
        <v>2</v>
      </c>
      <c r="I28" s="646"/>
      <c r="J28" s="598"/>
      <c r="K28" s="598"/>
      <c r="L28" s="601"/>
      <c r="M28" s="594">
        <f t="shared" si="6"/>
        <v>46097</v>
      </c>
      <c r="N28" s="642">
        <f t="shared" si="2"/>
        <v>2</v>
      </c>
      <c r="O28" s="644"/>
      <c r="P28" s="598"/>
      <c r="Q28" s="598"/>
      <c r="R28" s="601"/>
      <c r="S28" s="909">
        <f t="shared" si="11"/>
        <v>46128</v>
      </c>
      <c r="T28" s="910">
        <f t="shared" si="3"/>
        <v>5</v>
      </c>
      <c r="U28" s="644"/>
      <c r="V28" s="597"/>
      <c r="W28" s="597"/>
      <c r="X28" s="602"/>
      <c r="Y28" s="590">
        <f t="shared" si="7"/>
        <v>46158</v>
      </c>
      <c r="Z28" s="642">
        <f t="shared" si="4"/>
        <v>7</v>
      </c>
      <c r="AA28" s="646"/>
      <c r="AB28" s="598"/>
      <c r="AC28" s="598"/>
      <c r="AD28" s="601"/>
      <c r="AE28" s="594">
        <f t="shared" si="8"/>
        <v>46189</v>
      </c>
      <c r="AF28" s="642">
        <f t="shared" si="5"/>
        <v>3</v>
      </c>
      <c r="AG28" s="646"/>
      <c r="AH28" s="598"/>
      <c r="AI28" s="598"/>
      <c r="AJ28" s="601"/>
      <c r="AL28" s="592" t="str">
        <f>IF($AG$55&gt;$AT$4,"月6超","")</f>
        <v/>
      </c>
      <c r="AO28" s="682"/>
      <c r="AP28" s="683"/>
    </row>
    <row r="29" spans="1:42" s="394" customFormat="1" ht="27" customHeight="1" thickBot="1">
      <c r="A29" s="637">
        <f t="shared" si="9"/>
        <v>46039</v>
      </c>
      <c r="B29" s="641">
        <f t="shared" si="0"/>
        <v>7</v>
      </c>
      <c r="C29" s="645"/>
      <c r="D29" s="598"/>
      <c r="E29" s="598"/>
      <c r="F29" s="601"/>
      <c r="G29" s="590">
        <f t="shared" si="10"/>
        <v>46070</v>
      </c>
      <c r="H29" s="642">
        <f t="shared" si="1"/>
        <v>3</v>
      </c>
      <c r="I29" s="646"/>
      <c r="J29" s="598"/>
      <c r="K29" s="598"/>
      <c r="L29" s="601"/>
      <c r="M29" s="594">
        <f t="shared" si="6"/>
        <v>46098</v>
      </c>
      <c r="N29" s="642">
        <f t="shared" si="2"/>
        <v>3</v>
      </c>
      <c r="O29" s="646"/>
      <c r="P29" s="598"/>
      <c r="Q29" s="598"/>
      <c r="R29" s="601"/>
      <c r="S29" s="909">
        <f t="shared" si="11"/>
        <v>46129</v>
      </c>
      <c r="T29" s="910">
        <f t="shared" si="3"/>
        <v>6</v>
      </c>
      <c r="U29" s="645"/>
      <c r="V29" s="598"/>
      <c r="W29" s="598"/>
      <c r="X29" s="601"/>
      <c r="Y29" s="590">
        <f t="shared" si="7"/>
        <v>46159</v>
      </c>
      <c r="Z29" s="642">
        <f t="shared" si="4"/>
        <v>1</v>
      </c>
      <c r="AA29" s="646"/>
      <c r="AB29" s="598"/>
      <c r="AC29" s="598"/>
      <c r="AD29" s="601"/>
      <c r="AE29" s="594">
        <f t="shared" si="8"/>
        <v>46190</v>
      </c>
      <c r="AF29" s="642">
        <f t="shared" si="5"/>
        <v>4</v>
      </c>
      <c r="AG29" s="646"/>
      <c r="AH29" s="598"/>
      <c r="AI29" s="598"/>
      <c r="AJ29" s="601"/>
      <c r="AL29" s="593"/>
      <c r="AO29" s="682"/>
      <c r="AP29" s="683"/>
    </row>
    <row r="30" spans="1:42" s="394" customFormat="1" ht="27" customHeight="1" thickBot="1">
      <c r="A30" s="637">
        <f t="shared" si="9"/>
        <v>46040</v>
      </c>
      <c r="B30" s="641">
        <f t="shared" si="0"/>
        <v>1</v>
      </c>
      <c r="C30" s="645"/>
      <c r="D30" s="598"/>
      <c r="E30" s="598"/>
      <c r="F30" s="601"/>
      <c r="G30" s="590">
        <f t="shared" si="10"/>
        <v>46071</v>
      </c>
      <c r="H30" s="642">
        <f t="shared" si="1"/>
        <v>4</v>
      </c>
      <c r="I30" s="646"/>
      <c r="J30" s="598"/>
      <c r="K30" s="598"/>
      <c r="L30" s="601"/>
      <c r="M30" s="594">
        <f t="shared" si="6"/>
        <v>46099</v>
      </c>
      <c r="N30" s="642">
        <f t="shared" si="2"/>
        <v>4</v>
      </c>
      <c r="O30" s="646"/>
      <c r="P30" s="598"/>
      <c r="Q30" s="598"/>
      <c r="R30" s="601"/>
      <c r="S30" s="909">
        <f t="shared" si="11"/>
        <v>46130</v>
      </c>
      <c r="T30" s="910">
        <f t="shared" si="3"/>
        <v>7</v>
      </c>
      <c r="U30" s="645"/>
      <c r="V30" s="598"/>
      <c r="W30" s="598"/>
      <c r="X30" s="601"/>
      <c r="Y30" s="590">
        <f t="shared" si="7"/>
        <v>46160</v>
      </c>
      <c r="Z30" s="642">
        <f t="shared" si="4"/>
        <v>2</v>
      </c>
      <c r="AA30" s="646"/>
      <c r="AB30" s="598"/>
      <c r="AC30" s="598"/>
      <c r="AD30" s="601"/>
      <c r="AE30" s="594">
        <f t="shared" si="8"/>
        <v>46191</v>
      </c>
      <c r="AF30" s="642">
        <f t="shared" si="5"/>
        <v>5</v>
      </c>
      <c r="AG30" s="646"/>
      <c r="AH30" s="598"/>
      <c r="AI30" s="598"/>
      <c r="AJ30" s="601"/>
      <c r="AL30" s="592" t="str">
        <f>IF(J8&lt;&gt;M8,"総不一","")</f>
        <v/>
      </c>
      <c r="AO30" s="682"/>
      <c r="AP30" s="683"/>
    </row>
    <row r="31" spans="1:42" s="394" customFormat="1" ht="27" customHeight="1" thickBot="1">
      <c r="A31" s="637">
        <f t="shared" si="9"/>
        <v>46041</v>
      </c>
      <c r="B31" s="641">
        <f t="shared" si="0"/>
        <v>2</v>
      </c>
      <c r="C31" s="645"/>
      <c r="D31" s="598"/>
      <c r="E31" s="598"/>
      <c r="F31" s="601"/>
      <c r="G31" s="590">
        <f t="shared" si="10"/>
        <v>46072</v>
      </c>
      <c r="H31" s="642">
        <f t="shared" si="1"/>
        <v>5</v>
      </c>
      <c r="I31" s="646"/>
      <c r="J31" s="598"/>
      <c r="K31" s="598"/>
      <c r="L31" s="601"/>
      <c r="M31" s="594">
        <f t="shared" si="6"/>
        <v>46100</v>
      </c>
      <c r="N31" s="642">
        <f t="shared" si="2"/>
        <v>5</v>
      </c>
      <c r="O31" s="644"/>
      <c r="P31" s="598"/>
      <c r="Q31" s="598"/>
      <c r="R31" s="601"/>
      <c r="S31" s="909">
        <f t="shared" si="11"/>
        <v>46131</v>
      </c>
      <c r="T31" s="910">
        <f t="shared" si="3"/>
        <v>1</v>
      </c>
      <c r="U31" s="645"/>
      <c r="V31" s="598"/>
      <c r="W31" s="598"/>
      <c r="X31" s="601"/>
      <c r="Y31" s="590">
        <f t="shared" si="7"/>
        <v>46161</v>
      </c>
      <c r="Z31" s="642">
        <f t="shared" si="4"/>
        <v>3</v>
      </c>
      <c r="AA31" s="646"/>
      <c r="AB31" s="598"/>
      <c r="AC31" s="598"/>
      <c r="AD31" s="601"/>
      <c r="AE31" s="594">
        <f t="shared" si="8"/>
        <v>46192</v>
      </c>
      <c r="AF31" s="642">
        <f t="shared" si="5"/>
        <v>6</v>
      </c>
      <c r="AG31" s="646"/>
      <c r="AH31" s="598"/>
      <c r="AI31" s="598"/>
      <c r="AJ31" s="601"/>
      <c r="AL31" s="592" t="str">
        <f>IF(J9&lt;&gt;M9,"学不一","")</f>
        <v/>
      </c>
      <c r="AO31" s="682"/>
      <c r="AP31" s="683"/>
    </row>
    <row r="32" spans="1:42" s="394" customFormat="1" ht="27" customHeight="1" thickBot="1">
      <c r="A32" s="637">
        <f t="shared" si="9"/>
        <v>46042</v>
      </c>
      <c r="B32" s="641">
        <f t="shared" si="0"/>
        <v>3</v>
      </c>
      <c r="C32" s="645"/>
      <c r="D32" s="598"/>
      <c r="E32" s="598"/>
      <c r="F32" s="601"/>
      <c r="G32" s="590">
        <f t="shared" si="10"/>
        <v>46073</v>
      </c>
      <c r="H32" s="642">
        <f t="shared" si="1"/>
        <v>6</v>
      </c>
      <c r="I32" s="646"/>
      <c r="J32" s="598"/>
      <c r="K32" s="598"/>
      <c r="L32" s="601"/>
      <c r="M32" s="594">
        <f t="shared" si="6"/>
        <v>46101</v>
      </c>
      <c r="N32" s="642">
        <f t="shared" si="2"/>
        <v>6</v>
      </c>
      <c r="O32" s="644"/>
      <c r="P32" s="598"/>
      <c r="Q32" s="598"/>
      <c r="R32" s="601"/>
      <c r="S32" s="909">
        <f t="shared" si="11"/>
        <v>46132</v>
      </c>
      <c r="T32" s="910">
        <f t="shared" si="3"/>
        <v>2</v>
      </c>
      <c r="U32" s="645"/>
      <c r="V32" s="598"/>
      <c r="W32" s="598"/>
      <c r="X32" s="601"/>
      <c r="Y32" s="590">
        <f t="shared" si="7"/>
        <v>46162</v>
      </c>
      <c r="Z32" s="642">
        <f t="shared" si="4"/>
        <v>4</v>
      </c>
      <c r="AA32" s="646"/>
      <c r="AB32" s="598"/>
      <c r="AC32" s="598"/>
      <c r="AD32" s="601"/>
      <c r="AE32" s="594">
        <f t="shared" si="8"/>
        <v>46193</v>
      </c>
      <c r="AF32" s="642">
        <f t="shared" si="5"/>
        <v>7</v>
      </c>
      <c r="AG32" s="646"/>
      <c r="AH32" s="598"/>
      <c r="AI32" s="598"/>
      <c r="AJ32" s="601"/>
      <c r="AL32" s="592" t="str">
        <f>IF(J10&lt;&gt;M10,"実不一","")</f>
        <v/>
      </c>
      <c r="AO32" s="682"/>
      <c r="AP32" s="683"/>
    </row>
    <row r="33" spans="1:42" s="394" customFormat="1" ht="27" customHeight="1" thickBot="1">
      <c r="A33" s="637">
        <f t="shared" si="9"/>
        <v>46043</v>
      </c>
      <c r="B33" s="641">
        <f t="shared" si="0"/>
        <v>4</v>
      </c>
      <c r="C33" s="645"/>
      <c r="D33" s="598"/>
      <c r="E33" s="598"/>
      <c r="F33" s="601"/>
      <c r="G33" s="590">
        <f t="shared" si="10"/>
        <v>46074</v>
      </c>
      <c r="H33" s="642">
        <f t="shared" si="1"/>
        <v>7</v>
      </c>
      <c r="I33" s="646"/>
      <c r="J33" s="598"/>
      <c r="K33" s="598"/>
      <c r="L33" s="601"/>
      <c r="M33" s="594">
        <f t="shared" si="6"/>
        <v>46102</v>
      </c>
      <c r="N33" s="642">
        <f t="shared" si="2"/>
        <v>7</v>
      </c>
      <c r="O33" s="646"/>
      <c r="P33" s="598"/>
      <c r="Q33" s="598"/>
      <c r="R33" s="601"/>
      <c r="S33" s="909">
        <f t="shared" si="11"/>
        <v>46133</v>
      </c>
      <c r="T33" s="910">
        <f t="shared" si="3"/>
        <v>3</v>
      </c>
      <c r="U33" s="645"/>
      <c r="V33" s="598"/>
      <c r="W33" s="598"/>
      <c r="X33" s="601"/>
      <c r="Y33" s="590">
        <f t="shared" si="7"/>
        <v>46163</v>
      </c>
      <c r="Z33" s="642">
        <f t="shared" si="4"/>
        <v>5</v>
      </c>
      <c r="AA33" s="646"/>
      <c r="AB33" s="598"/>
      <c r="AC33" s="598"/>
      <c r="AD33" s="601"/>
      <c r="AE33" s="594">
        <f t="shared" si="8"/>
        <v>46194</v>
      </c>
      <c r="AF33" s="642">
        <f t="shared" si="5"/>
        <v>1</v>
      </c>
      <c r="AG33" s="646"/>
      <c r="AH33" s="598"/>
      <c r="AI33" s="598"/>
      <c r="AJ33" s="601"/>
      <c r="AL33" s="592" t="str">
        <f>IF(J11&lt;&gt;M11,"就不一","")</f>
        <v/>
      </c>
      <c r="AO33" s="682"/>
      <c r="AP33" s="683"/>
    </row>
    <row r="34" spans="1:42" s="394" customFormat="1" ht="27" customHeight="1" thickBot="1">
      <c r="A34" s="637">
        <f t="shared" si="9"/>
        <v>46044</v>
      </c>
      <c r="B34" s="641">
        <f t="shared" si="0"/>
        <v>5</v>
      </c>
      <c r="C34" s="645"/>
      <c r="D34" s="598"/>
      <c r="E34" s="598"/>
      <c r="F34" s="601"/>
      <c r="G34" s="590">
        <f t="shared" si="10"/>
        <v>46075</v>
      </c>
      <c r="H34" s="642">
        <f t="shared" si="1"/>
        <v>1</v>
      </c>
      <c r="I34" s="646"/>
      <c r="J34" s="598"/>
      <c r="K34" s="598"/>
      <c r="L34" s="601"/>
      <c r="M34" s="594">
        <f t="shared" si="6"/>
        <v>46103</v>
      </c>
      <c r="N34" s="641">
        <f t="shared" si="2"/>
        <v>1</v>
      </c>
      <c r="O34" s="644"/>
      <c r="P34" s="598"/>
      <c r="Q34" s="598"/>
      <c r="R34" s="601"/>
      <c r="S34" s="909">
        <f t="shared" si="11"/>
        <v>46134</v>
      </c>
      <c r="T34" s="910">
        <f t="shared" si="3"/>
        <v>4</v>
      </c>
      <c r="U34" s="645"/>
      <c r="V34" s="598"/>
      <c r="W34" s="598"/>
      <c r="X34" s="601"/>
      <c r="Y34" s="590">
        <f t="shared" si="7"/>
        <v>46164</v>
      </c>
      <c r="Z34" s="642">
        <f t="shared" si="4"/>
        <v>6</v>
      </c>
      <c r="AA34" s="646"/>
      <c r="AB34" s="598"/>
      <c r="AC34" s="598"/>
      <c r="AD34" s="601"/>
      <c r="AE34" s="594">
        <f t="shared" si="8"/>
        <v>46195</v>
      </c>
      <c r="AF34" s="641">
        <f t="shared" si="5"/>
        <v>2</v>
      </c>
      <c r="AG34" s="645"/>
      <c r="AH34" s="598"/>
      <c r="AI34" s="598"/>
      <c r="AJ34" s="601"/>
      <c r="AL34" s="593"/>
      <c r="AO34" s="682"/>
      <c r="AP34" s="683"/>
    </row>
    <row r="35" spans="1:42" s="394" customFormat="1" ht="27" customHeight="1" thickBot="1">
      <c r="A35" s="637">
        <f t="shared" si="9"/>
        <v>46045</v>
      </c>
      <c r="B35" s="641">
        <f t="shared" si="0"/>
        <v>6</v>
      </c>
      <c r="C35" s="644"/>
      <c r="D35" s="597"/>
      <c r="E35" s="597"/>
      <c r="F35" s="602"/>
      <c r="G35" s="590">
        <f t="shared" si="10"/>
        <v>46076</v>
      </c>
      <c r="H35" s="642">
        <f t="shared" si="1"/>
        <v>2</v>
      </c>
      <c r="I35" s="644"/>
      <c r="J35" s="597"/>
      <c r="K35" s="597"/>
      <c r="L35" s="602"/>
      <c r="M35" s="594">
        <f t="shared" si="6"/>
        <v>46104</v>
      </c>
      <c r="N35" s="642">
        <f t="shared" si="2"/>
        <v>2</v>
      </c>
      <c r="O35" s="644"/>
      <c r="P35" s="598"/>
      <c r="Q35" s="598"/>
      <c r="R35" s="601"/>
      <c r="S35" s="909">
        <f t="shared" si="11"/>
        <v>46135</v>
      </c>
      <c r="T35" s="910">
        <f t="shared" si="3"/>
        <v>5</v>
      </c>
      <c r="U35" s="644"/>
      <c r="V35" s="597"/>
      <c r="W35" s="597"/>
      <c r="X35" s="602"/>
      <c r="Y35" s="590">
        <f t="shared" si="7"/>
        <v>46165</v>
      </c>
      <c r="Z35" s="642">
        <f t="shared" si="4"/>
        <v>7</v>
      </c>
      <c r="AA35" s="644"/>
      <c r="AB35" s="597"/>
      <c r="AC35" s="597"/>
      <c r="AD35" s="602"/>
      <c r="AE35" s="594">
        <f t="shared" si="8"/>
        <v>46196</v>
      </c>
      <c r="AF35" s="642">
        <f t="shared" si="5"/>
        <v>3</v>
      </c>
      <c r="AG35" s="646"/>
      <c r="AH35" s="598"/>
      <c r="AI35" s="598"/>
      <c r="AJ35" s="601"/>
      <c r="AL35" s="592" t="str">
        <f>IF(($M$9+$M$10)&lt;$AR$3,"実訓不","")</f>
        <v>実訓不</v>
      </c>
      <c r="AO35" s="682"/>
      <c r="AP35" s="683"/>
    </row>
    <row r="36" spans="1:42" s="394" customFormat="1" ht="27" customHeight="1" thickBot="1">
      <c r="A36" s="637">
        <f t="shared" si="9"/>
        <v>46046</v>
      </c>
      <c r="B36" s="641">
        <f t="shared" si="0"/>
        <v>7</v>
      </c>
      <c r="C36" s="645"/>
      <c r="D36" s="598"/>
      <c r="E36" s="598"/>
      <c r="F36" s="601"/>
      <c r="G36" s="594">
        <f t="shared" si="10"/>
        <v>46077</v>
      </c>
      <c r="H36" s="641">
        <f t="shared" si="1"/>
        <v>3</v>
      </c>
      <c r="I36" s="645"/>
      <c r="J36" s="598"/>
      <c r="K36" s="598"/>
      <c r="L36" s="601"/>
      <c r="M36" s="594">
        <f t="shared" si="6"/>
        <v>46105</v>
      </c>
      <c r="N36" s="642">
        <f t="shared" si="2"/>
        <v>3</v>
      </c>
      <c r="O36" s="646"/>
      <c r="P36" s="598"/>
      <c r="Q36" s="598"/>
      <c r="R36" s="601"/>
      <c r="S36" s="909">
        <f t="shared" si="11"/>
        <v>46136</v>
      </c>
      <c r="T36" s="910">
        <f t="shared" si="3"/>
        <v>6</v>
      </c>
      <c r="U36" s="645"/>
      <c r="V36" s="598"/>
      <c r="W36" s="598"/>
      <c r="X36" s="601"/>
      <c r="Y36" s="594">
        <f t="shared" si="7"/>
        <v>46166</v>
      </c>
      <c r="Z36" s="641">
        <f t="shared" si="4"/>
        <v>1</v>
      </c>
      <c r="AA36" s="645"/>
      <c r="AB36" s="598"/>
      <c r="AC36" s="598"/>
      <c r="AD36" s="601"/>
      <c r="AE36" s="594">
        <f t="shared" si="8"/>
        <v>46197</v>
      </c>
      <c r="AF36" s="642">
        <f t="shared" si="5"/>
        <v>4</v>
      </c>
      <c r="AG36" s="646"/>
      <c r="AH36" s="598"/>
      <c r="AI36" s="598"/>
      <c r="AJ36" s="601"/>
      <c r="AL36" s="592" t="str">
        <f>IF(($M$9+$M$10)&gt;$AT$3,"実訓超","")</f>
        <v/>
      </c>
      <c r="AO36" s="682"/>
      <c r="AP36" s="683"/>
    </row>
    <row r="37" spans="1:42" s="394" customFormat="1" ht="27" customHeight="1" thickBot="1">
      <c r="A37" s="637">
        <f t="shared" si="9"/>
        <v>46047</v>
      </c>
      <c r="B37" s="641">
        <f t="shared" si="0"/>
        <v>1</v>
      </c>
      <c r="C37" s="645"/>
      <c r="D37" s="598"/>
      <c r="E37" s="598"/>
      <c r="F37" s="601"/>
      <c r="G37" s="590">
        <f t="shared" si="10"/>
        <v>46078</v>
      </c>
      <c r="H37" s="642">
        <f t="shared" si="1"/>
        <v>4</v>
      </c>
      <c r="I37" s="644"/>
      <c r="J37" s="597"/>
      <c r="K37" s="597"/>
      <c r="L37" s="602"/>
      <c r="M37" s="594">
        <f t="shared" si="6"/>
        <v>46106</v>
      </c>
      <c r="N37" s="642">
        <f t="shared" si="2"/>
        <v>4</v>
      </c>
      <c r="O37" s="646"/>
      <c r="P37" s="598"/>
      <c r="Q37" s="598"/>
      <c r="R37" s="601"/>
      <c r="S37" s="909">
        <f t="shared" si="11"/>
        <v>46137</v>
      </c>
      <c r="T37" s="910">
        <f t="shared" si="3"/>
        <v>7</v>
      </c>
      <c r="U37" s="645"/>
      <c r="V37" s="598"/>
      <c r="W37" s="598"/>
      <c r="X37" s="601"/>
      <c r="Y37" s="590">
        <f t="shared" si="7"/>
        <v>46167</v>
      </c>
      <c r="Z37" s="642">
        <f t="shared" si="4"/>
        <v>2</v>
      </c>
      <c r="AA37" s="644"/>
      <c r="AB37" s="597"/>
      <c r="AC37" s="597"/>
      <c r="AD37" s="602"/>
      <c r="AE37" s="594">
        <f t="shared" si="8"/>
        <v>46198</v>
      </c>
      <c r="AF37" s="642">
        <f t="shared" si="5"/>
        <v>5</v>
      </c>
      <c r="AG37" s="646"/>
      <c r="AH37" s="598"/>
      <c r="AI37" s="598"/>
      <c r="AJ37" s="601"/>
      <c r="AL37" s="592" t="str">
        <f>IF($M$11&lt;$AR$14,"就支不","")</f>
        <v>就支不</v>
      </c>
      <c r="AO37" s="682"/>
      <c r="AP37" s="683"/>
    </row>
    <row r="38" spans="1:42" s="394" customFormat="1" ht="27" customHeight="1" thickBot="1">
      <c r="A38" s="637">
        <f t="shared" si="9"/>
        <v>46048</v>
      </c>
      <c r="B38" s="641">
        <f t="shared" si="0"/>
        <v>2</v>
      </c>
      <c r="C38" s="645"/>
      <c r="D38" s="598"/>
      <c r="E38" s="598"/>
      <c r="F38" s="601"/>
      <c r="G38" s="590">
        <f t="shared" si="10"/>
        <v>46079</v>
      </c>
      <c r="H38" s="642">
        <f t="shared" si="1"/>
        <v>5</v>
      </c>
      <c r="I38" s="644"/>
      <c r="J38" s="597"/>
      <c r="K38" s="597"/>
      <c r="L38" s="602"/>
      <c r="M38" s="594">
        <f t="shared" si="6"/>
        <v>46107</v>
      </c>
      <c r="N38" s="641">
        <f t="shared" si="2"/>
        <v>5</v>
      </c>
      <c r="O38" s="644"/>
      <c r="P38" s="598"/>
      <c r="Q38" s="598"/>
      <c r="R38" s="601"/>
      <c r="S38" s="909">
        <f t="shared" si="11"/>
        <v>46138</v>
      </c>
      <c r="T38" s="910">
        <f t="shared" si="3"/>
        <v>1</v>
      </c>
      <c r="U38" s="645"/>
      <c r="V38" s="598"/>
      <c r="W38" s="598"/>
      <c r="X38" s="601"/>
      <c r="Y38" s="590">
        <f t="shared" si="7"/>
        <v>46168</v>
      </c>
      <c r="Z38" s="642">
        <f t="shared" si="4"/>
        <v>3</v>
      </c>
      <c r="AA38" s="644"/>
      <c r="AB38" s="597"/>
      <c r="AC38" s="597"/>
      <c r="AD38" s="602"/>
      <c r="AE38" s="594">
        <f t="shared" si="8"/>
        <v>46199</v>
      </c>
      <c r="AF38" s="641">
        <f t="shared" si="5"/>
        <v>6</v>
      </c>
      <c r="AG38" s="646"/>
      <c r="AH38" s="598"/>
      <c r="AI38" s="598"/>
      <c r="AJ38" s="601"/>
      <c r="AL38" s="592" t="str">
        <f>IF($M$11&gt;$AT$14,"就支超","")</f>
        <v/>
      </c>
      <c r="AO38" s="682"/>
      <c r="AP38" s="683"/>
    </row>
    <row r="39" spans="1:42" s="394" customFormat="1" ht="27" customHeight="1">
      <c r="A39" s="637">
        <f t="shared" si="9"/>
        <v>46049</v>
      </c>
      <c r="B39" s="641">
        <f t="shared" si="0"/>
        <v>3</v>
      </c>
      <c r="C39" s="645"/>
      <c r="D39" s="598"/>
      <c r="E39" s="598"/>
      <c r="F39" s="601"/>
      <c r="G39" s="594">
        <f t="shared" si="10"/>
        <v>46080</v>
      </c>
      <c r="H39" s="641">
        <f t="shared" si="1"/>
        <v>6</v>
      </c>
      <c r="I39" s="646"/>
      <c r="J39" s="598"/>
      <c r="K39" s="598"/>
      <c r="L39" s="601"/>
      <c r="M39" s="594">
        <f t="shared" si="6"/>
        <v>46108</v>
      </c>
      <c r="N39" s="641">
        <f t="shared" si="2"/>
        <v>6</v>
      </c>
      <c r="O39" s="644"/>
      <c r="P39" s="598"/>
      <c r="Q39" s="598"/>
      <c r="R39" s="601"/>
      <c r="S39" s="909">
        <f t="shared" si="11"/>
        <v>46139</v>
      </c>
      <c r="T39" s="910">
        <f t="shared" si="3"/>
        <v>2</v>
      </c>
      <c r="U39" s="645"/>
      <c r="V39" s="598"/>
      <c r="W39" s="598"/>
      <c r="X39" s="601"/>
      <c r="Y39" s="594">
        <f t="shared" si="7"/>
        <v>46169</v>
      </c>
      <c r="Z39" s="641">
        <f t="shared" si="4"/>
        <v>4</v>
      </c>
      <c r="AA39" s="646"/>
      <c r="AB39" s="598"/>
      <c r="AC39" s="598"/>
      <c r="AD39" s="601"/>
      <c r="AE39" s="594">
        <f t="shared" si="8"/>
        <v>46200</v>
      </c>
      <c r="AF39" s="641">
        <f t="shared" si="5"/>
        <v>7</v>
      </c>
      <c r="AG39" s="645"/>
      <c r="AH39" s="598"/>
      <c r="AI39" s="598"/>
      <c r="AJ39" s="601"/>
      <c r="AL39" s="593"/>
      <c r="AO39" s="682"/>
      <c r="AP39" s="683"/>
    </row>
    <row r="40" spans="1:42" s="394" customFormat="1" ht="27" customHeight="1">
      <c r="A40" s="637">
        <f t="shared" si="9"/>
        <v>46050</v>
      </c>
      <c r="B40" s="641">
        <f t="shared" si="0"/>
        <v>4</v>
      </c>
      <c r="C40" s="645"/>
      <c r="D40" s="598"/>
      <c r="E40" s="598"/>
      <c r="F40" s="601"/>
      <c r="G40" s="590">
        <f t="shared" si="10"/>
        <v>46081</v>
      </c>
      <c r="H40" s="642">
        <f t="shared" si="1"/>
        <v>7</v>
      </c>
      <c r="I40" s="645"/>
      <c r="J40" s="598"/>
      <c r="K40" s="598"/>
      <c r="L40" s="601"/>
      <c r="M40" s="594">
        <f t="shared" si="6"/>
        <v>46109</v>
      </c>
      <c r="N40" s="641">
        <f t="shared" si="2"/>
        <v>7</v>
      </c>
      <c r="O40" s="644"/>
      <c r="P40" s="598"/>
      <c r="Q40" s="598"/>
      <c r="R40" s="601"/>
      <c r="S40" s="909">
        <f t="shared" si="11"/>
        <v>46140</v>
      </c>
      <c r="T40" s="910">
        <f t="shared" si="3"/>
        <v>3</v>
      </c>
      <c r="U40" s="645"/>
      <c r="V40" s="598"/>
      <c r="W40" s="598"/>
      <c r="X40" s="601"/>
      <c r="Y40" s="590">
        <f t="shared" si="7"/>
        <v>46170</v>
      </c>
      <c r="Z40" s="642">
        <f t="shared" si="4"/>
        <v>5</v>
      </c>
      <c r="AA40" s="646"/>
      <c r="AB40" s="598"/>
      <c r="AC40" s="598"/>
      <c r="AD40" s="601"/>
      <c r="AE40" s="594">
        <f t="shared" si="8"/>
        <v>46201</v>
      </c>
      <c r="AF40" s="641">
        <f t="shared" si="5"/>
        <v>1</v>
      </c>
      <c r="AG40" s="645"/>
      <c r="AH40" s="598"/>
      <c r="AI40" s="598"/>
      <c r="AJ40" s="601"/>
      <c r="AL40" s="593"/>
      <c r="AO40" s="684"/>
      <c r="AP40" s="685"/>
    </row>
    <row r="41" spans="1:42" s="394" customFormat="1" ht="27" customHeight="1">
      <c r="A41" s="637">
        <f t="shared" si="9"/>
        <v>46051</v>
      </c>
      <c r="B41" s="641">
        <f t="shared" si="0"/>
        <v>5</v>
      </c>
      <c r="C41" s="645"/>
      <c r="D41" s="598"/>
      <c r="E41" s="598"/>
      <c r="F41" s="601"/>
      <c r="G41" s="590">
        <f t="shared" si="10"/>
        <v>46082</v>
      </c>
      <c r="H41" s="642">
        <f t="shared" si="1"/>
        <v>1</v>
      </c>
      <c r="I41" s="646"/>
      <c r="J41" s="598"/>
      <c r="K41" s="598"/>
      <c r="L41" s="601"/>
      <c r="M41" s="594">
        <f t="shared" si="6"/>
        <v>46110</v>
      </c>
      <c r="N41" s="641">
        <f t="shared" si="2"/>
        <v>1</v>
      </c>
      <c r="O41" s="645"/>
      <c r="P41" s="598"/>
      <c r="Q41" s="598"/>
      <c r="R41" s="601"/>
      <c r="S41" s="909">
        <f t="shared" si="11"/>
        <v>46141</v>
      </c>
      <c r="T41" s="910">
        <f t="shared" si="3"/>
        <v>4</v>
      </c>
      <c r="U41" s="645"/>
      <c r="V41" s="598"/>
      <c r="W41" s="598"/>
      <c r="X41" s="601"/>
      <c r="Y41" s="590">
        <f t="shared" si="7"/>
        <v>46171</v>
      </c>
      <c r="Z41" s="642">
        <f t="shared" si="4"/>
        <v>6</v>
      </c>
      <c r="AA41" s="646" t="s">
        <v>1152</v>
      </c>
      <c r="AB41" s="598"/>
      <c r="AC41" s="598"/>
      <c r="AD41" s="601"/>
      <c r="AE41" s="594">
        <f t="shared" si="8"/>
        <v>46202</v>
      </c>
      <c r="AF41" s="641">
        <f t="shared" si="5"/>
        <v>2</v>
      </c>
      <c r="AG41" s="645"/>
      <c r="AH41" s="598"/>
      <c r="AI41" s="598"/>
      <c r="AJ41" s="601"/>
      <c r="AL41" s="593"/>
      <c r="AO41" s="684"/>
      <c r="AP41" s="685"/>
    </row>
    <row r="42" spans="1:42" s="394" customFormat="1" ht="27" customHeight="1">
      <c r="A42" s="637">
        <f t="shared" si="9"/>
        <v>46052</v>
      </c>
      <c r="B42" s="641">
        <f t="shared" si="0"/>
        <v>6</v>
      </c>
      <c r="C42" s="644"/>
      <c r="D42" s="597"/>
      <c r="E42" s="597"/>
      <c r="F42" s="602"/>
      <c r="G42" s="590">
        <f t="shared" si="10"/>
        <v>46083</v>
      </c>
      <c r="H42" s="642">
        <f t="shared" si="1"/>
        <v>2</v>
      </c>
      <c r="I42" s="646"/>
      <c r="J42" s="598"/>
      <c r="K42" s="598"/>
      <c r="L42" s="601"/>
      <c r="M42" s="594">
        <f t="shared" si="6"/>
        <v>46111</v>
      </c>
      <c r="N42" s="641">
        <f t="shared" si="2"/>
        <v>2</v>
      </c>
      <c r="O42" s="645"/>
      <c r="P42" s="598"/>
      <c r="Q42" s="598"/>
      <c r="R42" s="601"/>
      <c r="S42" s="909">
        <f t="shared" si="11"/>
        <v>46142</v>
      </c>
      <c r="T42" s="910">
        <f t="shared" si="3"/>
        <v>5</v>
      </c>
      <c r="U42" s="644"/>
      <c r="V42" s="597"/>
      <c r="W42" s="597"/>
      <c r="X42" s="602"/>
      <c r="Y42" s="590">
        <f t="shared" si="7"/>
        <v>46172</v>
      </c>
      <c r="Z42" s="642">
        <f t="shared" si="4"/>
        <v>7</v>
      </c>
      <c r="AA42" s="646"/>
      <c r="AB42" s="598"/>
      <c r="AC42" s="598"/>
      <c r="AD42" s="601"/>
      <c r="AE42" s="594">
        <f t="shared" si="8"/>
        <v>46203</v>
      </c>
      <c r="AF42" s="641">
        <f t="shared" si="5"/>
        <v>3</v>
      </c>
      <c r="AG42" s="645"/>
      <c r="AH42" s="598"/>
      <c r="AI42" s="598"/>
      <c r="AJ42" s="601"/>
      <c r="AL42" s="593"/>
      <c r="AO42" s="684"/>
      <c r="AP42" s="685"/>
    </row>
    <row r="43" spans="1:42" s="394" customFormat="1" ht="27" customHeight="1">
      <c r="A43" s="637">
        <f t="shared" si="9"/>
        <v>46053</v>
      </c>
      <c r="B43" s="641">
        <f t="shared" si="0"/>
        <v>7</v>
      </c>
      <c r="C43" s="644"/>
      <c r="D43" s="597"/>
      <c r="E43" s="597"/>
      <c r="F43" s="602"/>
      <c r="G43" s="590">
        <f t="shared" si="10"/>
        <v>46084</v>
      </c>
      <c r="H43" s="642">
        <f t="shared" si="1"/>
        <v>3</v>
      </c>
      <c r="I43" s="646"/>
      <c r="J43" s="598"/>
      <c r="K43" s="598"/>
      <c r="L43" s="601"/>
      <c r="M43" s="594">
        <f t="shared" si="6"/>
        <v>46112</v>
      </c>
      <c r="N43" s="641">
        <f>WEEKDAY(M43)</f>
        <v>3</v>
      </c>
      <c r="O43" s="645"/>
      <c r="P43" s="598"/>
      <c r="Q43" s="598"/>
      <c r="R43" s="601"/>
      <c r="S43" s="909">
        <f t="shared" si="11"/>
        <v>46143</v>
      </c>
      <c r="T43" s="910">
        <f t="shared" si="3"/>
        <v>6</v>
      </c>
      <c r="U43" s="644"/>
      <c r="V43" s="597"/>
      <c r="W43" s="597"/>
      <c r="X43" s="602"/>
      <c r="Y43" s="590">
        <f t="shared" si="7"/>
        <v>46173</v>
      </c>
      <c r="Z43" s="642">
        <f t="shared" si="4"/>
        <v>1</v>
      </c>
      <c r="AA43" s="646"/>
      <c r="AB43" s="598"/>
      <c r="AC43" s="598"/>
      <c r="AD43" s="601"/>
      <c r="AE43" s="594">
        <f t="shared" si="8"/>
        <v>46204</v>
      </c>
      <c r="AF43" s="641">
        <f>WEEKDAY(AE43)</f>
        <v>4</v>
      </c>
      <c r="AG43" s="645"/>
      <c r="AH43" s="598"/>
      <c r="AI43" s="598"/>
      <c r="AJ43" s="601"/>
      <c r="AL43" s="593"/>
      <c r="AO43" s="684"/>
      <c r="AP43" s="685"/>
    </row>
    <row r="44" spans="1:42" s="394" customFormat="1" ht="27" customHeight="1">
      <c r="A44" s="637">
        <f t="shared" si="9"/>
        <v>46054</v>
      </c>
      <c r="B44" s="641">
        <f t="shared" si="0"/>
        <v>1</v>
      </c>
      <c r="C44" s="645"/>
      <c r="D44" s="598"/>
      <c r="E44" s="598"/>
      <c r="F44" s="601"/>
      <c r="G44" s="590">
        <f t="shared" si="10"/>
        <v>46085</v>
      </c>
      <c r="H44" s="642">
        <f t="shared" si="1"/>
        <v>4</v>
      </c>
      <c r="I44" s="646"/>
      <c r="J44" s="598"/>
      <c r="K44" s="598"/>
      <c r="L44" s="601"/>
      <c r="M44" s="594">
        <f t="shared" si="6"/>
        <v>46113</v>
      </c>
      <c r="N44" s="641">
        <f>WEEKDAY(M44)</f>
        <v>4</v>
      </c>
      <c r="O44" s="645"/>
      <c r="P44" s="598"/>
      <c r="Q44" s="598"/>
      <c r="R44" s="601"/>
      <c r="S44" s="909">
        <f t="shared" si="11"/>
        <v>46144</v>
      </c>
      <c r="T44" s="910">
        <f t="shared" si="3"/>
        <v>7</v>
      </c>
      <c r="U44" s="645"/>
      <c r="V44" s="598"/>
      <c r="W44" s="598"/>
      <c r="X44" s="601"/>
      <c r="Y44" s="590">
        <f t="shared" si="7"/>
        <v>46174</v>
      </c>
      <c r="Z44" s="642">
        <f t="shared" si="4"/>
        <v>2</v>
      </c>
      <c r="AA44" s="646"/>
      <c r="AB44" s="598"/>
      <c r="AC44" s="598"/>
      <c r="AD44" s="601"/>
      <c r="AE44" s="594">
        <f t="shared" si="8"/>
        <v>46205</v>
      </c>
      <c r="AF44" s="641">
        <f>WEEKDAY(AE44)</f>
        <v>5</v>
      </c>
      <c r="AG44" s="645"/>
      <c r="AH44" s="598"/>
      <c r="AI44" s="598"/>
      <c r="AJ44" s="601"/>
      <c r="AL44" s="593"/>
      <c r="AO44" s="684"/>
      <c r="AP44" s="685"/>
    </row>
    <row r="45" spans="1:42" s="394" customFormat="1" ht="27" customHeight="1">
      <c r="A45" s="638">
        <f t="shared" si="9"/>
        <v>46055</v>
      </c>
      <c r="B45" s="642">
        <f t="shared" si="0"/>
        <v>2</v>
      </c>
      <c r="C45" s="647"/>
      <c r="D45" s="597"/>
      <c r="E45" s="597"/>
      <c r="F45" s="602"/>
      <c r="G45" s="590">
        <f t="shared" si="10"/>
        <v>46086</v>
      </c>
      <c r="H45" s="642">
        <f t="shared" si="1"/>
        <v>5</v>
      </c>
      <c r="I45" s="646"/>
      <c r="J45" s="598"/>
      <c r="K45" s="598"/>
      <c r="L45" s="601"/>
      <c r="M45" s="594">
        <f t="shared" si="6"/>
        <v>46114</v>
      </c>
      <c r="N45" s="641">
        <f t="shared" ref="N45:N47" si="12">WEEKDAY(M45)</f>
        <v>5</v>
      </c>
      <c r="O45" s="645"/>
      <c r="P45" s="598"/>
      <c r="Q45" s="598"/>
      <c r="R45" s="601"/>
      <c r="S45" s="911">
        <f t="shared" si="11"/>
        <v>46145</v>
      </c>
      <c r="T45" s="912">
        <f t="shared" si="3"/>
        <v>1</v>
      </c>
      <c r="U45" s="647"/>
      <c r="V45" s="597"/>
      <c r="W45" s="597"/>
      <c r="X45" s="602"/>
      <c r="Y45" s="590">
        <f t="shared" si="7"/>
        <v>46175</v>
      </c>
      <c r="Z45" s="642">
        <f t="shared" si="4"/>
        <v>3</v>
      </c>
      <c r="AA45" s="646"/>
      <c r="AB45" s="598"/>
      <c r="AC45" s="598"/>
      <c r="AD45" s="601"/>
      <c r="AE45" s="594">
        <f t="shared" si="8"/>
        <v>46206</v>
      </c>
      <c r="AF45" s="641">
        <f t="shared" ref="AF45:AF47" si="13">WEEKDAY(AE45)</f>
        <v>6</v>
      </c>
      <c r="AG45" s="645"/>
      <c r="AH45" s="598"/>
      <c r="AI45" s="598"/>
      <c r="AJ45" s="601"/>
      <c r="AL45" s="593"/>
      <c r="AO45" s="684"/>
      <c r="AP45" s="685"/>
    </row>
    <row r="46" spans="1:42" s="394" customFormat="1" ht="27" customHeight="1">
      <c r="A46" s="637">
        <f t="shared" si="9"/>
        <v>46056</v>
      </c>
      <c r="B46" s="641">
        <f t="shared" si="0"/>
        <v>3</v>
      </c>
      <c r="C46" s="645"/>
      <c r="D46" s="598"/>
      <c r="E46" s="598"/>
      <c r="F46" s="601"/>
      <c r="G46" s="590">
        <f t="shared" si="10"/>
        <v>46087</v>
      </c>
      <c r="H46" s="642">
        <f t="shared" si="1"/>
        <v>6</v>
      </c>
      <c r="I46" s="646"/>
      <c r="J46" s="598"/>
      <c r="K46" s="598"/>
      <c r="L46" s="601"/>
      <c r="M46" s="594">
        <f t="shared" si="6"/>
        <v>46115</v>
      </c>
      <c r="N46" s="641">
        <f t="shared" si="12"/>
        <v>6</v>
      </c>
      <c r="O46" s="645"/>
      <c r="P46" s="598"/>
      <c r="Q46" s="598"/>
      <c r="R46" s="601"/>
      <c r="S46" s="909">
        <f t="shared" si="11"/>
        <v>46146</v>
      </c>
      <c r="T46" s="910">
        <f t="shared" si="3"/>
        <v>2</v>
      </c>
      <c r="U46" s="645"/>
      <c r="V46" s="598"/>
      <c r="W46" s="598"/>
      <c r="X46" s="601"/>
      <c r="Y46" s="590">
        <f t="shared" si="7"/>
        <v>46176</v>
      </c>
      <c r="Z46" s="642">
        <f t="shared" si="4"/>
        <v>4</v>
      </c>
      <c r="AA46" s="646"/>
      <c r="AB46" s="598"/>
      <c r="AC46" s="598"/>
      <c r="AD46" s="601"/>
      <c r="AE46" s="594">
        <f t="shared" si="8"/>
        <v>46207</v>
      </c>
      <c r="AF46" s="641">
        <f t="shared" si="13"/>
        <v>7</v>
      </c>
      <c r="AG46" s="645"/>
      <c r="AH46" s="598"/>
      <c r="AI46" s="598"/>
      <c r="AJ46" s="601"/>
      <c r="AL46" s="593"/>
      <c r="AO46" s="684"/>
      <c r="AP46" s="685"/>
    </row>
    <row r="47" spans="1:42" s="394" customFormat="1" ht="27" customHeight="1">
      <c r="A47" s="637">
        <f t="shared" si="9"/>
        <v>46057</v>
      </c>
      <c r="B47" s="641">
        <f t="shared" si="0"/>
        <v>4</v>
      </c>
      <c r="C47" s="645"/>
      <c r="D47" s="598"/>
      <c r="E47" s="598"/>
      <c r="F47" s="601"/>
      <c r="G47" s="594">
        <f t="shared" si="10"/>
        <v>46088</v>
      </c>
      <c r="H47" s="641">
        <f t="shared" si="1"/>
        <v>7</v>
      </c>
      <c r="I47" s="700"/>
      <c r="J47" s="701"/>
      <c r="K47" s="701"/>
      <c r="L47" s="695"/>
      <c r="M47" s="594">
        <f t="shared" si="6"/>
        <v>46116</v>
      </c>
      <c r="N47" s="641">
        <f t="shared" si="12"/>
        <v>7</v>
      </c>
      <c r="O47" s="645"/>
      <c r="P47" s="598"/>
      <c r="Q47" s="598"/>
      <c r="R47" s="601"/>
      <c r="S47" s="909">
        <f t="shared" si="11"/>
        <v>46147</v>
      </c>
      <c r="T47" s="910">
        <f t="shared" si="3"/>
        <v>3</v>
      </c>
      <c r="U47" s="645"/>
      <c r="V47" s="598"/>
      <c r="W47" s="598"/>
      <c r="X47" s="601"/>
      <c r="Y47" s="594">
        <f t="shared" si="7"/>
        <v>46177</v>
      </c>
      <c r="Z47" s="641">
        <f t="shared" si="4"/>
        <v>5</v>
      </c>
      <c r="AA47" s="700"/>
      <c r="AB47" s="701"/>
      <c r="AC47" s="701"/>
      <c r="AD47" s="695"/>
      <c r="AE47" s="594">
        <f t="shared" si="8"/>
        <v>46208</v>
      </c>
      <c r="AF47" s="641">
        <f t="shared" si="13"/>
        <v>1</v>
      </c>
      <c r="AG47" s="645"/>
      <c r="AH47" s="598"/>
      <c r="AI47" s="598"/>
      <c r="AJ47" s="601"/>
      <c r="AK47" s="1603" t="s">
        <v>159</v>
      </c>
      <c r="AL47" s="1603"/>
      <c r="AO47" s="684"/>
      <c r="AP47" s="685"/>
    </row>
    <row r="48" spans="1:42" s="394" customFormat="1" ht="8.4" customHeight="1" thickBot="1">
      <c r="A48" s="639"/>
      <c r="B48" s="654"/>
      <c r="C48" s="648"/>
      <c r="D48" s="649"/>
      <c r="E48" s="649"/>
      <c r="F48" s="604"/>
      <c r="G48" s="655"/>
      <c r="H48" s="654"/>
      <c r="I48" s="702"/>
      <c r="J48" s="696"/>
      <c r="K48" s="696"/>
      <c r="L48" s="703"/>
      <c r="M48" s="655"/>
      <c r="N48" s="654"/>
      <c r="O48" s="648"/>
      <c r="P48" s="649"/>
      <c r="Q48" s="649"/>
      <c r="R48" s="604"/>
      <c r="S48" s="913"/>
      <c r="T48" s="914"/>
      <c r="U48" s="648"/>
      <c r="V48" s="649"/>
      <c r="W48" s="649"/>
      <c r="X48" s="604"/>
      <c r="Y48" s="655"/>
      <c r="Z48" s="654"/>
      <c r="AA48" s="702"/>
      <c r="AB48" s="696"/>
      <c r="AC48" s="696"/>
      <c r="AD48" s="703"/>
      <c r="AE48" s="655"/>
      <c r="AF48" s="654"/>
      <c r="AG48" s="648"/>
      <c r="AH48" s="649"/>
      <c r="AI48" s="649"/>
      <c r="AJ48" s="604"/>
      <c r="AK48" s="593"/>
      <c r="AL48" s="593"/>
      <c r="AO48" s="684"/>
      <c r="AP48" s="685"/>
    </row>
    <row r="49" spans="1:38" s="74" customFormat="1" ht="27" customHeight="1" thickTop="1">
      <c r="A49" s="1575" t="s">
        <v>56</v>
      </c>
      <c r="B49" s="1576"/>
      <c r="C49" s="1143">
        <f>COUNTIF(C17:C47,"*")-COUNTIF(C17:C47,"入校式")-COUNTIF(C17:C47,"修了式")-COUNTIF(C17:C47,"休校日")-COUNTIF(C17:C47,"就職活動日")</f>
        <v>0</v>
      </c>
      <c r="D49" s="1577" t="s">
        <v>55</v>
      </c>
      <c r="E49" s="1578"/>
      <c r="F49" s="1579"/>
      <c r="G49" s="1575" t="s">
        <v>56</v>
      </c>
      <c r="H49" s="1576"/>
      <c r="I49" s="1144">
        <f>COUNTIF(I17:I47,"*")-COUNTIF(I17:I47,"修了式")-COUNTIF(I17:I47,"休校日")-COUNTIF(I17:I47,"就職活動日*")</f>
        <v>0</v>
      </c>
      <c r="J49" s="1577" t="s">
        <v>55</v>
      </c>
      <c r="K49" s="1578"/>
      <c r="L49" s="1579"/>
      <c r="M49" s="1575" t="s">
        <v>56</v>
      </c>
      <c r="N49" s="1576"/>
      <c r="O49" s="1144">
        <f>COUNTIF(O17:O47,"*")-COUNTIF(O17:O47,"修了式")-COUNTIF(O17:O47,"休校日")-COUNTIF(O17:O47,"就職活動日*")</f>
        <v>0</v>
      </c>
      <c r="P49" s="1577" t="s">
        <v>55</v>
      </c>
      <c r="Q49" s="1578"/>
      <c r="R49" s="1579"/>
      <c r="S49" s="1575" t="s">
        <v>56</v>
      </c>
      <c r="T49" s="1576"/>
      <c r="U49" s="1143">
        <f>COUNTIF(U17:U47,"*")-COUNTIF(U17:U47,"修了式")-COUNTIF(U17:U47,"休校日")-COUNTIF(U17:U47,"就職活動日*")</f>
        <v>0</v>
      </c>
      <c r="V49" s="1577" t="s">
        <v>55</v>
      </c>
      <c r="W49" s="1578"/>
      <c r="X49" s="1579"/>
      <c r="Y49" s="1575" t="s">
        <v>56</v>
      </c>
      <c r="Z49" s="1576"/>
      <c r="AA49" s="1144">
        <f>COUNTIF(AA17:AA47,"*")-COUNTIF(AA17:AA47,"修了式")-COUNTIF(AA17:AA47,"休校日")-COUNTIF(AA17:AA47,"就職活動日*")</f>
        <v>0</v>
      </c>
      <c r="AB49" s="1577" t="s">
        <v>55</v>
      </c>
      <c r="AC49" s="1578"/>
      <c r="AD49" s="1579"/>
      <c r="AE49" s="1575" t="s">
        <v>56</v>
      </c>
      <c r="AF49" s="1576"/>
      <c r="AG49" s="1144">
        <f>COUNTIF(AG17:AG47,"*")-COUNTIF(AG17:AG47,"修了式")-COUNTIF(AG17:AG47,"休校日")-COUNTIF(AG17:AG47,"就職活動日*")</f>
        <v>0</v>
      </c>
      <c r="AH49" s="1577" t="s">
        <v>55</v>
      </c>
      <c r="AI49" s="1578"/>
      <c r="AJ49" s="1579"/>
      <c r="AK49" s="1145">
        <f>SUM(A49:AJ49)</f>
        <v>0</v>
      </c>
      <c r="AL49" s="1146" t="s">
        <v>55</v>
      </c>
    </row>
    <row r="50" spans="1:38" s="74" customFormat="1" ht="27" customHeight="1" thickBot="1">
      <c r="A50" s="1612" t="s">
        <v>288</v>
      </c>
      <c r="B50" s="1598"/>
      <c r="C50" s="1147">
        <f>COUNTIF(C17:C47,"*★*")</f>
        <v>0</v>
      </c>
      <c r="D50" s="1609" t="s">
        <v>1063</v>
      </c>
      <c r="E50" s="1610"/>
      <c r="F50" s="1611"/>
      <c r="G50" s="1612" t="s">
        <v>288</v>
      </c>
      <c r="H50" s="1602"/>
      <c r="I50" s="1148">
        <f>COUNTIF(I17:I47,"*★*")</f>
        <v>0</v>
      </c>
      <c r="J50" s="1610" t="s">
        <v>1063</v>
      </c>
      <c r="K50" s="1610"/>
      <c r="L50" s="1611"/>
      <c r="M50" s="1612" t="s">
        <v>288</v>
      </c>
      <c r="N50" s="1602"/>
      <c r="O50" s="1148">
        <f>COUNTIF(O17:O47,"*★*")</f>
        <v>0</v>
      </c>
      <c r="P50" s="1609" t="s">
        <v>1063</v>
      </c>
      <c r="Q50" s="1610"/>
      <c r="R50" s="1611"/>
      <c r="S50" s="1612" t="s">
        <v>288</v>
      </c>
      <c r="T50" s="1598"/>
      <c r="U50" s="1147">
        <f>COUNTIF(U17:U47,"*★*")</f>
        <v>0</v>
      </c>
      <c r="V50" s="1609" t="s">
        <v>1063</v>
      </c>
      <c r="W50" s="1610"/>
      <c r="X50" s="1611"/>
      <c r="Y50" s="1612" t="s">
        <v>288</v>
      </c>
      <c r="Z50" s="1602"/>
      <c r="AA50" s="1148">
        <f>COUNTIF(AA17:AA47,"*★*")</f>
        <v>0</v>
      </c>
      <c r="AB50" s="1609" t="s">
        <v>1063</v>
      </c>
      <c r="AC50" s="1610"/>
      <c r="AD50" s="1611"/>
      <c r="AE50" s="1612" t="s">
        <v>288</v>
      </c>
      <c r="AF50" s="1602"/>
      <c r="AG50" s="1148">
        <f>COUNTIF(AG17:AG47,"*★*")</f>
        <v>0</v>
      </c>
      <c r="AH50" s="1609" t="s">
        <v>1063</v>
      </c>
      <c r="AI50" s="1610"/>
      <c r="AJ50" s="1611"/>
      <c r="AK50" s="1149">
        <f>SUM(A50:AJ50)</f>
        <v>0</v>
      </c>
      <c r="AL50" s="1146" t="s">
        <v>55</v>
      </c>
    </row>
    <row r="51" spans="1:38" s="74" customFormat="1" ht="27" customHeight="1" thickTop="1">
      <c r="A51" s="1607" t="s">
        <v>53</v>
      </c>
      <c r="B51" s="1608"/>
      <c r="C51" s="1150">
        <f>SUM(D17:D47)</f>
        <v>0</v>
      </c>
      <c r="D51" s="1604" t="s">
        <v>52</v>
      </c>
      <c r="E51" s="1605"/>
      <c r="F51" s="1606"/>
      <c r="G51" s="1607" t="s">
        <v>53</v>
      </c>
      <c r="H51" s="1608"/>
      <c r="I51" s="1151">
        <f>SUM(J17:J47)</f>
        <v>0</v>
      </c>
      <c r="J51" s="1604" t="s">
        <v>52</v>
      </c>
      <c r="K51" s="1605"/>
      <c r="L51" s="1606"/>
      <c r="M51" s="1607" t="s">
        <v>53</v>
      </c>
      <c r="N51" s="1608"/>
      <c r="O51" s="1151">
        <f>SUM(P17:P47)</f>
        <v>0</v>
      </c>
      <c r="P51" s="1604" t="s">
        <v>52</v>
      </c>
      <c r="Q51" s="1605"/>
      <c r="R51" s="1606"/>
      <c r="S51" s="1607" t="s">
        <v>53</v>
      </c>
      <c r="T51" s="1608"/>
      <c r="U51" s="1150">
        <f>SUM(V17:V47)</f>
        <v>0</v>
      </c>
      <c r="V51" s="1604" t="s">
        <v>52</v>
      </c>
      <c r="W51" s="1605"/>
      <c r="X51" s="1606"/>
      <c r="Y51" s="1607" t="s">
        <v>53</v>
      </c>
      <c r="Z51" s="1608"/>
      <c r="AA51" s="1151">
        <f>SUM(AB17:AB47)</f>
        <v>0</v>
      </c>
      <c r="AB51" s="1604" t="s">
        <v>52</v>
      </c>
      <c r="AC51" s="1605"/>
      <c r="AD51" s="1606"/>
      <c r="AE51" s="1607" t="s">
        <v>53</v>
      </c>
      <c r="AF51" s="1608"/>
      <c r="AG51" s="1151">
        <f>SUM(AH17:AH47)</f>
        <v>0</v>
      </c>
      <c r="AH51" s="1604" t="s">
        <v>52</v>
      </c>
      <c r="AI51" s="1605"/>
      <c r="AJ51" s="1606"/>
      <c r="AK51" s="1146">
        <f t="shared" ref="AK51:AK55" si="14">SUM(A51:AJ51)</f>
        <v>0</v>
      </c>
      <c r="AL51" s="1146" t="s">
        <v>52</v>
      </c>
    </row>
    <row r="52" spans="1:38" s="74" customFormat="1" ht="27" customHeight="1">
      <c r="A52" s="1580" t="s">
        <v>54</v>
      </c>
      <c r="B52" s="1581"/>
      <c r="C52" s="1152">
        <f>SUM(E17:E47)</f>
        <v>0</v>
      </c>
      <c r="D52" s="1582" t="s">
        <v>52</v>
      </c>
      <c r="E52" s="1583"/>
      <c r="F52" s="1584"/>
      <c r="G52" s="1580" t="s">
        <v>54</v>
      </c>
      <c r="H52" s="1581"/>
      <c r="I52" s="1153">
        <f>SUM(K17:K47)</f>
        <v>0</v>
      </c>
      <c r="J52" s="1582" t="s">
        <v>52</v>
      </c>
      <c r="K52" s="1583"/>
      <c r="L52" s="1584"/>
      <c r="M52" s="1580" t="s">
        <v>54</v>
      </c>
      <c r="N52" s="1581"/>
      <c r="O52" s="1153">
        <f>SUM(Q17:Q47)</f>
        <v>0</v>
      </c>
      <c r="P52" s="1582" t="s">
        <v>52</v>
      </c>
      <c r="Q52" s="1583"/>
      <c r="R52" s="1584"/>
      <c r="S52" s="1580" t="s">
        <v>54</v>
      </c>
      <c r="T52" s="1581"/>
      <c r="U52" s="1152">
        <f>SUM(W17:W47)</f>
        <v>0</v>
      </c>
      <c r="V52" s="1582" t="s">
        <v>52</v>
      </c>
      <c r="W52" s="1583"/>
      <c r="X52" s="1584"/>
      <c r="Y52" s="1580" t="s">
        <v>54</v>
      </c>
      <c r="Z52" s="1581"/>
      <c r="AA52" s="1153">
        <f>SUM(AC17:AC47)</f>
        <v>0</v>
      </c>
      <c r="AB52" s="1582" t="s">
        <v>52</v>
      </c>
      <c r="AC52" s="1583"/>
      <c r="AD52" s="1584"/>
      <c r="AE52" s="1580" t="s">
        <v>54</v>
      </c>
      <c r="AF52" s="1581"/>
      <c r="AG52" s="1153">
        <f>SUM(AI17:AI47)</f>
        <v>0</v>
      </c>
      <c r="AH52" s="1582" t="s">
        <v>52</v>
      </c>
      <c r="AI52" s="1583"/>
      <c r="AJ52" s="1584"/>
      <c r="AK52" s="1146">
        <f t="shared" si="14"/>
        <v>0</v>
      </c>
      <c r="AL52" s="1146" t="s">
        <v>52</v>
      </c>
    </row>
    <row r="53" spans="1:38" s="74" customFormat="1" ht="27" customHeight="1" thickBot="1">
      <c r="A53" s="1580" t="s">
        <v>57</v>
      </c>
      <c r="B53" s="1581"/>
      <c r="C53" s="1152">
        <f>SUM(F17:F47)</f>
        <v>0</v>
      </c>
      <c r="D53" s="1582" t="s">
        <v>52</v>
      </c>
      <c r="E53" s="1583"/>
      <c r="F53" s="1584"/>
      <c r="G53" s="1580" t="s">
        <v>57</v>
      </c>
      <c r="H53" s="1581"/>
      <c r="I53" s="1153">
        <f>SUM(L17:L47)</f>
        <v>0</v>
      </c>
      <c r="J53" s="1583" t="s">
        <v>52</v>
      </c>
      <c r="K53" s="1583"/>
      <c r="L53" s="1584"/>
      <c r="M53" s="1580" t="s">
        <v>57</v>
      </c>
      <c r="N53" s="1581"/>
      <c r="O53" s="1153">
        <f>SUM(R17:R47)</f>
        <v>0</v>
      </c>
      <c r="P53" s="1582" t="s">
        <v>52</v>
      </c>
      <c r="Q53" s="1583"/>
      <c r="R53" s="1584"/>
      <c r="S53" s="1580" t="s">
        <v>57</v>
      </c>
      <c r="T53" s="1581"/>
      <c r="U53" s="1152">
        <f>SUM(X17:X47)</f>
        <v>0</v>
      </c>
      <c r="V53" s="1582" t="s">
        <v>52</v>
      </c>
      <c r="W53" s="1583"/>
      <c r="X53" s="1584"/>
      <c r="Y53" s="1580" t="s">
        <v>57</v>
      </c>
      <c r="Z53" s="1581"/>
      <c r="AA53" s="1153">
        <f>SUM(AD17:AD47)</f>
        <v>0</v>
      </c>
      <c r="AB53" s="1582" t="s">
        <v>52</v>
      </c>
      <c r="AC53" s="1583"/>
      <c r="AD53" s="1584"/>
      <c r="AE53" s="1580" t="s">
        <v>57</v>
      </c>
      <c r="AF53" s="1581"/>
      <c r="AG53" s="1153">
        <f>SUM(AJ17:AJ47)</f>
        <v>0</v>
      </c>
      <c r="AH53" s="1582" t="s">
        <v>52</v>
      </c>
      <c r="AI53" s="1583"/>
      <c r="AJ53" s="1584"/>
      <c r="AK53" s="1146">
        <f t="shared" si="14"/>
        <v>0</v>
      </c>
      <c r="AL53" s="1146" t="s">
        <v>52</v>
      </c>
    </row>
    <row r="54" spans="1:38" s="74" customFormat="1" ht="27" hidden="1" customHeight="1" thickBot="1">
      <c r="A54" s="1597" t="s">
        <v>288</v>
      </c>
      <c r="B54" s="1598"/>
      <c r="C54" s="1154"/>
      <c r="D54" s="1599" t="s">
        <v>52</v>
      </c>
      <c r="E54" s="1600"/>
      <c r="F54" s="1601"/>
      <c r="G54" s="1597" t="s">
        <v>288</v>
      </c>
      <c r="H54" s="1602"/>
      <c r="I54" s="1155"/>
      <c r="J54" s="1600" t="s">
        <v>52</v>
      </c>
      <c r="K54" s="1600"/>
      <c r="L54" s="1601"/>
      <c r="M54" s="1597" t="s">
        <v>288</v>
      </c>
      <c r="N54" s="1602"/>
      <c r="O54" s="1155">
        <f>COUNTIF(O17:O47,"*★*")</f>
        <v>0</v>
      </c>
      <c r="P54" s="1599" t="s">
        <v>1063</v>
      </c>
      <c r="Q54" s="1600"/>
      <c r="R54" s="1601"/>
      <c r="S54" s="1597" t="s">
        <v>288</v>
      </c>
      <c r="T54" s="1598"/>
      <c r="U54" s="1154"/>
      <c r="V54" s="1599" t="s">
        <v>52</v>
      </c>
      <c r="W54" s="1600"/>
      <c r="X54" s="1601"/>
      <c r="Y54" s="1597" t="s">
        <v>288</v>
      </c>
      <c r="Z54" s="1602"/>
      <c r="AA54" s="1155"/>
      <c r="AB54" s="1599" t="s">
        <v>52</v>
      </c>
      <c r="AC54" s="1600"/>
      <c r="AD54" s="1601"/>
      <c r="AE54" s="1597" t="s">
        <v>288</v>
      </c>
      <c r="AF54" s="1602"/>
      <c r="AG54" s="1155"/>
      <c r="AH54" s="1599" t="s">
        <v>52</v>
      </c>
      <c r="AI54" s="1600"/>
      <c r="AJ54" s="1601"/>
      <c r="AK54" s="1149">
        <f>SUM(A54:AJ54)</f>
        <v>0</v>
      </c>
      <c r="AL54" s="1156" t="s">
        <v>52</v>
      </c>
    </row>
    <row r="55" spans="1:38" s="74" customFormat="1" ht="27" customHeight="1" thickTop="1" thickBot="1">
      <c r="A55" s="1591" t="s">
        <v>161</v>
      </c>
      <c r="B55" s="1592"/>
      <c r="C55" s="1157">
        <f>SUM(C51,C52,C53)</f>
        <v>0</v>
      </c>
      <c r="D55" s="1593" t="s">
        <v>52</v>
      </c>
      <c r="E55" s="1594"/>
      <c r="F55" s="1595"/>
      <c r="G55" s="1591" t="s">
        <v>161</v>
      </c>
      <c r="H55" s="1592"/>
      <c r="I55" s="1158">
        <f>SUM(I51,I52,I53)</f>
        <v>0</v>
      </c>
      <c r="J55" s="1596" t="s">
        <v>52</v>
      </c>
      <c r="K55" s="1594"/>
      <c r="L55" s="1595"/>
      <c r="M55" s="1591" t="s">
        <v>161</v>
      </c>
      <c r="N55" s="1592"/>
      <c r="O55" s="1159">
        <f>SUM(O51,O52,O53)</f>
        <v>0</v>
      </c>
      <c r="P55" s="1593" t="s">
        <v>52</v>
      </c>
      <c r="Q55" s="1594"/>
      <c r="R55" s="1595"/>
      <c r="S55" s="1591" t="s">
        <v>161</v>
      </c>
      <c r="T55" s="1592"/>
      <c r="U55" s="1160">
        <f>SUM(U51,U52,U53)</f>
        <v>0</v>
      </c>
      <c r="V55" s="1593" t="s">
        <v>52</v>
      </c>
      <c r="W55" s="1594"/>
      <c r="X55" s="1595"/>
      <c r="Y55" s="1591" t="s">
        <v>161</v>
      </c>
      <c r="Z55" s="1592"/>
      <c r="AA55" s="1158">
        <f>SUM(AA51,AA52,AA53)</f>
        <v>0</v>
      </c>
      <c r="AB55" s="1594" t="s">
        <v>52</v>
      </c>
      <c r="AC55" s="1594"/>
      <c r="AD55" s="1595"/>
      <c r="AE55" s="1591" t="s">
        <v>161</v>
      </c>
      <c r="AF55" s="1592"/>
      <c r="AG55" s="1159">
        <f>SUM(AG51,AG52,AG53)</f>
        <v>0</v>
      </c>
      <c r="AH55" s="1593" t="s">
        <v>52</v>
      </c>
      <c r="AI55" s="1594"/>
      <c r="AJ55" s="1595"/>
      <c r="AK55" s="1146">
        <f t="shared" si="14"/>
        <v>0</v>
      </c>
      <c r="AL55" s="1146" t="s">
        <v>52</v>
      </c>
    </row>
    <row r="56" spans="1:38" s="74" customFormat="1" ht="27" customHeight="1" thickTop="1" thickBot="1">
      <c r="A56" s="1586" t="s">
        <v>132</v>
      </c>
      <c r="B56" s="1587"/>
      <c r="C56" s="410">
        <f>IF(COUNTIF(C$17:C$47,"入校式")+COUNTIF(C$17:C$47,"修了式")&gt;0,3,0)</f>
        <v>3</v>
      </c>
      <c r="D56" s="1588" t="s">
        <v>52</v>
      </c>
      <c r="E56" s="1589"/>
      <c r="F56" s="1590"/>
      <c r="G56" s="1586" t="s">
        <v>132</v>
      </c>
      <c r="H56" s="1587"/>
      <c r="I56" s="411">
        <f>IF(COUNTIF(I$17:I$47,"入校式")+COUNTIF(I$17:I$47,"修了式")&gt;0,3,0)</f>
        <v>0</v>
      </c>
      <c r="J56" s="1588" t="s">
        <v>52</v>
      </c>
      <c r="K56" s="1589"/>
      <c r="L56" s="1590"/>
      <c r="M56" s="1586" t="s">
        <v>132</v>
      </c>
      <c r="N56" s="1587"/>
      <c r="O56" s="411">
        <f>IF(COUNTIF(O$17:O$47,"入校式")+COUNTIF(O$17:O$47,"修了式")&gt;0,3,0)</f>
        <v>0</v>
      </c>
      <c r="P56" s="1588" t="s">
        <v>52</v>
      </c>
      <c r="Q56" s="1589"/>
      <c r="R56" s="1590"/>
      <c r="S56" s="1586" t="s">
        <v>132</v>
      </c>
      <c r="T56" s="1587"/>
      <c r="U56" s="410">
        <f>IF(COUNTIF(U$17:U$47,"入校式")+COUNTIF(U$17:U$47,"修了式")&gt;0,3,0)</f>
        <v>0</v>
      </c>
      <c r="V56" s="1588" t="s">
        <v>52</v>
      </c>
      <c r="W56" s="1589"/>
      <c r="X56" s="1590"/>
      <c r="Y56" s="1586" t="s">
        <v>132</v>
      </c>
      <c r="Z56" s="1587"/>
      <c r="AA56" s="411">
        <f>IF(COUNTIF(AA$17:AA$47,"入校式")+COUNTIF(AA$17:AA$47,"修了式")&gt;0,3,0)</f>
        <v>3</v>
      </c>
      <c r="AB56" s="1588" t="s">
        <v>52</v>
      </c>
      <c r="AC56" s="1589"/>
      <c r="AD56" s="1590"/>
      <c r="AE56" s="1586" t="s">
        <v>132</v>
      </c>
      <c r="AF56" s="1587"/>
      <c r="AG56" s="411">
        <f>IF(COUNTIF(AG$17:AG$47,"入校式")+COUNTIF(AG$17:AG$47,"修了式")&gt;0,3,0)</f>
        <v>0</v>
      </c>
      <c r="AH56" s="1588" t="s">
        <v>52</v>
      </c>
      <c r="AI56" s="1589"/>
      <c r="AJ56" s="1590"/>
      <c r="AK56" s="75">
        <f t="shared" ref="AK56" si="15">SUM(U56,AA56,AG56)</f>
        <v>3</v>
      </c>
      <c r="AL56" s="74" t="s">
        <v>52</v>
      </c>
    </row>
    <row r="57" spans="1:38" ht="27" customHeight="1" thickTop="1">
      <c r="C57" s="392"/>
      <c r="F57" s="382"/>
      <c r="G57" s="382"/>
      <c r="H57" s="382"/>
      <c r="I57" s="383"/>
      <c r="J57" s="383"/>
      <c r="K57" s="383"/>
      <c r="L57" s="382"/>
      <c r="M57" s="382"/>
      <c r="N57" s="382"/>
      <c r="O57" s="383"/>
      <c r="P57" s="80"/>
      <c r="Q57" s="80"/>
      <c r="R57" s="79"/>
      <c r="X57" s="382"/>
      <c r="Y57" s="382"/>
      <c r="Z57" s="382"/>
      <c r="AA57" s="383"/>
      <c r="AB57" s="383"/>
      <c r="AC57" s="383"/>
      <c r="AD57" s="382"/>
      <c r="AE57" s="382"/>
      <c r="AF57" s="382"/>
      <c r="AG57" s="383"/>
      <c r="AH57" s="80"/>
      <c r="AI57" s="80"/>
      <c r="AJ57" s="79"/>
    </row>
    <row r="58" spans="1:38">
      <c r="A58" s="1571"/>
      <c r="B58" s="1571"/>
      <c r="C58" s="712"/>
      <c r="D58" s="66"/>
      <c r="E58" s="66"/>
      <c r="I58" s="712"/>
      <c r="J58" s="66"/>
      <c r="K58" s="66"/>
      <c r="O58" s="712"/>
      <c r="P58" s="66"/>
      <c r="Q58" s="66"/>
      <c r="U58" s="712"/>
      <c r="V58" s="66"/>
      <c r="W58" s="66"/>
      <c r="AA58" s="712"/>
      <c r="AB58" s="66"/>
      <c r="AC58" s="66"/>
      <c r="AG58" s="712"/>
      <c r="AH58" s="66"/>
      <c r="AI58" s="66"/>
      <c r="AL58" s="394"/>
    </row>
    <row r="59" spans="1:38">
      <c r="A59" s="1585"/>
      <c r="B59" s="1585"/>
      <c r="C59" s="712"/>
      <c r="I59" s="712"/>
      <c r="O59" s="712"/>
      <c r="U59" s="712"/>
      <c r="AA59" s="712"/>
      <c r="AG59" s="712"/>
      <c r="AL59" s="394"/>
    </row>
    <row r="60" spans="1:38">
      <c r="AA60" s="713"/>
    </row>
    <row r="62" spans="1:38">
      <c r="A62" s="1570"/>
      <c r="B62" s="1570"/>
      <c r="C62" s="199"/>
      <c r="D62" s="1570"/>
      <c r="E62" s="1570"/>
      <c r="F62" s="1570"/>
      <c r="G62" s="1570"/>
      <c r="H62" s="1570"/>
      <c r="I62" s="1570"/>
      <c r="U62" s="66"/>
      <c r="V62" s="66"/>
      <c r="W62" s="66"/>
      <c r="X62" s="74"/>
    </row>
    <row r="63" spans="1:38">
      <c r="A63" s="1007"/>
      <c r="B63" s="1007"/>
      <c r="C63" s="199"/>
      <c r="D63" s="1569"/>
      <c r="E63" s="1569"/>
      <c r="F63" s="1569"/>
      <c r="G63" s="1569"/>
      <c r="H63" s="1569"/>
      <c r="I63" s="1569"/>
      <c r="U63" s="66"/>
      <c r="V63" s="66"/>
      <c r="W63" s="66"/>
      <c r="X63" s="74"/>
    </row>
    <row r="64" spans="1:38">
      <c r="C64" s="199"/>
      <c r="D64" s="1569"/>
      <c r="E64" s="1569"/>
      <c r="F64" s="1569"/>
      <c r="G64" s="1569"/>
      <c r="H64" s="1569"/>
      <c r="I64" s="1569"/>
      <c r="U64" s="66"/>
      <c r="V64" s="66"/>
      <c r="W64" s="66"/>
      <c r="X64" s="74"/>
    </row>
    <row r="65" spans="3:24">
      <c r="C65" s="199"/>
      <c r="D65" s="1569"/>
      <c r="E65" s="1569"/>
      <c r="F65" s="1569"/>
      <c r="G65" s="1569"/>
      <c r="H65" s="1569"/>
      <c r="I65" s="1569"/>
      <c r="U65" s="66"/>
      <c r="V65" s="66"/>
      <c r="W65" s="66"/>
      <c r="X65" s="74"/>
    </row>
    <row r="66" spans="3:24">
      <c r="C66" s="201"/>
      <c r="D66" s="1569"/>
      <c r="E66" s="1569"/>
      <c r="F66" s="1569"/>
      <c r="G66" s="1569"/>
      <c r="H66" s="1569"/>
      <c r="I66" s="1569"/>
    </row>
    <row r="67" spans="3:24">
      <c r="C67" s="201"/>
      <c r="D67" s="1569"/>
      <c r="E67" s="1569"/>
      <c r="F67" s="1569"/>
      <c r="G67" s="1569"/>
      <c r="H67" s="1569"/>
      <c r="I67" s="1569"/>
    </row>
    <row r="68" spans="3:24">
      <c r="C68" s="201"/>
      <c r="D68" s="1569"/>
      <c r="E68" s="1569"/>
      <c r="F68" s="1569"/>
      <c r="G68" s="1569"/>
      <c r="H68" s="1569"/>
      <c r="I68" s="1569"/>
    </row>
    <row r="69" spans="3:24">
      <c r="C69" s="201"/>
      <c r="D69" s="1569"/>
      <c r="E69" s="1569"/>
      <c r="F69" s="1569"/>
      <c r="G69" s="1569"/>
      <c r="H69" s="1569"/>
      <c r="I69" s="1569"/>
    </row>
  </sheetData>
  <sheetProtection formatCells="0" formatColumns="0" formatRows="0"/>
  <protectedRanges>
    <protectedRange sqref="C28:E28 C35:E35 C42:E43 C23:E23 C18:E18 U28:W28 U35:W35 U42:W43 U18:W18 U24:W24" name="範囲1_1_1_1"/>
  </protectedRanges>
  <dataConsolidate/>
  <mergeCells count="153">
    <mergeCell ref="P49:R49"/>
    <mergeCell ref="A51:B51"/>
    <mergeCell ref="D51:F51"/>
    <mergeCell ref="G51:H51"/>
    <mergeCell ref="J51:L51"/>
    <mergeCell ref="M51:N51"/>
    <mergeCell ref="P51:R51"/>
    <mergeCell ref="T6:AA6"/>
    <mergeCell ref="J11:L11"/>
    <mergeCell ref="M11:N11"/>
    <mergeCell ref="O11:R11"/>
    <mergeCell ref="O9:R10"/>
    <mergeCell ref="A11:G11"/>
    <mergeCell ref="A12:G12"/>
    <mergeCell ref="M10:N10"/>
    <mergeCell ref="A50:B50"/>
    <mergeCell ref="D50:F50"/>
    <mergeCell ref="G50:H50"/>
    <mergeCell ref="J50:L50"/>
    <mergeCell ref="M50:N50"/>
    <mergeCell ref="P50:R50"/>
    <mergeCell ref="S50:T50"/>
    <mergeCell ref="V50:X50"/>
    <mergeCell ref="Y50:Z50"/>
    <mergeCell ref="J2:N2"/>
    <mergeCell ref="O2:R2"/>
    <mergeCell ref="J3:N3"/>
    <mergeCell ref="O3:R3"/>
    <mergeCell ref="J4:N4"/>
    <mergeCell ref="O4:R4"/>
    <mergeCell ref="J7:L7"/>
    <mergeCell ref="M7:N7"/>
    <mergeCell ref="J8:L8"/>
    <mergeCell ref="M8:N8"/>
    <mergeCell ref="I6:R6"/>
    <mergeCell ref="P53:R53"/>
    <mergeCell ref="A52:B52"/>
    <mergeCell ref="D52:F52"/>
    <mergeCell ref="G52:H52"/>
    <mergeCell ref="J52:L52"/>
    <mergeCell ref="M52:N52"/>
    <mergeCell ref="P52:R52"/>
    <mergeCell ref="AB2:AF2"/>
    <mergeCell ref="AB3:AF3"/>
    <mergeCell ref="AB4:AF4"/>
    <mergeCell ref="O12:R12"/>
    <mergeCell ref="J12:N12"/>
    <mergeCell ref="J13:N13"/>
    <mergeCell ref="D8:G10"/>
    <mergeCell ref="A9:B9"/>
    <mergeCell ref="A10:B10"/>
    <mergeCell ref="A7:G7"/>
    <mergeCell ref="A6:G6"/>
    <mergeCell ref="A8:B8"/>
    <mergeCell ref="O7:R7"/>
    <mergeCell ref="O8:R8"/>
    <mergeCell ref="J9:L9"/>
    <mergeCell ref="J10:L10"/>
    <mergeCell ref="M9:N9"/>
    <mergeCell ref="AG2:AJ2"/>
    <mergeCell ref="AG3:AJ3"/>
    <mergeCell ref="AG4:AJ4"/>
    <mergeCell ref="S55:T55"/>
    <mergeCell ref="V55:X55"/>
    <mergeCell ref="Y55:Z55"/>
    <mergeCell ref="AB55:AD55"/>
    <mergeCell ref="S53:T53"/>
    <mergeCell ref="V53:X53"/>
    <mergeCell ref="Y53:Z53"/>
    <mergeCell ref="AB53:AD53"/>
    <mergeCell ref="S51:T51"/>
    <mergeCell ref="V51:X51"/>
    <mergeCell ref="Y51:Z51"/>
    <mergeCell ref="S16:U16"/>
    <mergeCell ref="Y16:AA16"/>
    <mergeCell ref="AE16:AG16"/>
    <mergeCell ref="S52:T52"/>
    <mergeCell ref="V52:X52"/>
    <mergeCell ref="Y52:Z52"/>
    <mergeCell ref="AH52:AJ52"/>
    <mergeCell ref="AE55:AF55"/>
    <mergeCell ref="AH55:AJ55"/>
    <mergeCell ref="AB52:AD52"/>
    <mergeCell ref="AK47:AL47"/>
    <mergeCell ref="S49:T49"/>
    <mergeCell ref="V49:X49"/>
    <mergeCell ref="Y49:Z49"/>
    <mergeCell ref="AB49:AD49"/>
    <mergeCell ref="AE49:AF49"/>
    <mergeCell ref="AH49:AJ49"/>
    <mergeCell ref="AB51:AD51"/>
    <mergeCell ref="AE51:AF51"/>
    <mergeCell ref="AH51:AJ51"/>
    <mergeCell ref="AB50:AD50"/>
    <mergeCell ref="AE50:AF50"/>
    <mergeCell ref="AH50:AJ50"/>
    <mergeCell ref="AH56:AJ56"/>
    <mergeCell ref="AE53:AF53"/>
    <mergeCell ref="AH53:AJ53"/>
    <mergeCell ref="S54:T54"/>
    <mergeCell ref="V54:X54"/>
    <mergeCell ref="Y54:Z54"/>
    <mergeCell ref="AB54:AD54"/>
    <mergeCell ref="AE54:AF54"/>
    <mergeCell ref="AH54:AJ54"/>
    <mergeCell ref="AE52:AF52"/>
    <mergeCell ref="A56:B56"/>
    <mergeCell ref="D56:F56"/>
    <mergeCell ref="G56:H56"/>
    <mergeCell ref="J56:L56"/>
    <mergeCell ref="M56:N56"/>
    <mergeCell ref="P56:R56"/>
    <mergeCell ref="A55:B55"/>
    <mergeCell ref="D55:F55"/>
    <mergeCell ref="G55:H55"/>
    <mergeCell ref="J55:L55"/>
    <mergeCell ref="M55:N55"/>
    <mergeCell ref="P55:R55"/>
    <mergeCell ref="A54:B54"/>
    <mergeCell ref="D54:F54"/>
    <mergeCell ref="G54:H54"/>
    <mergeCell ref="J54:L54"/>
    <mergeCell ref="M54:N54"/>
    <mergeCell ref="P54:R54"/>
    <mergeCell ref="S56:T56"/>
    <mergeCell ref="V56:X56"/>
    <mergeCell ref="Y56:Z56"/>
    <mergeCell ref="AB56:AD56"/>
    <mergeCell ref="AE56:AF56"/>
    <mergeCell ref="D68:I68"/>
    <mergeCell ref="D69:I69"/>
    <mergeCell ref="D62:I62"/>
    <mergeCell ref="A58:B58"/>
    <mergeCell ref="A16:C16"/>
    <mergeCell ref="G16:I16"/>
    <mergeCell ref="M16:O16"/>
    <mergeCell ref="A49:B49"/>
    <mergeCell ref="D49:F49"/>
    <mergeCell ref="G49:H49"/>
    <mergeCell ref="J49:L49"/>
    <mergeCell ref="M49:N49"/>
    <mergeCell ref="A53:B53"/>
    <mergeCell ref="D53:F53"/>
    <mergeCell ref="G53:H53"/>
    <mergeCell ref="J53:L53"/>
    <mergeCell ref="M53:N53"/>
    <mergeCell ref="A59:B59"/>
    <mergeCell ref="A62:B62"/>
    <mergeCell ref="D63:I63"/>
    <mergeCell ref="D64:I64"/>
    <mergeCell ref="D65:I65"/>
    <mergeCell ref="D66:I66"/>
    <mergeCell ref="D67:I67"/>
  </mergeCells>
  <phoneticPr fontId="2"/>
  <conditionalFormatting sqref="A17:B47">
    <cfRule type="expression" dxfId="170" priority="21">
      <formula>OR($A17&gt;$AO$4,AND(MONTH($A$17)&lt;&gt;MONTH($A17),DAY($A17)&gt;=DAY($A$17)))</formula>
    </cfRule>
  </conditionalFormatting>
  <conditionalFormatting sqref="A16:C16 G16:I16 M16:O16 Y16:AA16 AE16:AG16">
    <cfRule type="expression" dxfId="169" priority="42">
      <formula>A17&gt;$AO$4</formula>
    </cfRule>
  </conditionalFormatting>
  <conditionalFormatting sqref="A17:F47">
    <cfRule type="expression" dxfId="168" priority="24" stopIfTrue="1">
      <formula>OR($A17&gt;$AO$4,AND(MONTH($A$17)&lt;&gt;MONTH($A17),DAY($A17)&gt;=DAY($A$17)))</formula>
    </cfRule>
  </conditionalFormatting>
  <conditionalFormatting sqref="A17:F48">
    <cfRule type="expression" dxfId="166" priority="56">
      <formula>OR($B17=1,$B17=7)</formula>
    </cfRule>
  </conditionalFormatting>
  <conditionalFormatting sqref="C17:AG47">
    <cfRule type="containsText" dxfId="164" priority="5" operator="containsText" text="入校式">
      <formula>NOT(ISERROR(SEARCH("入校式",C17)))</formula>
    </cfRule>
    <cfRule type="containsText" dxfId="163" priority="6" operator="containsText" text="修了式">
      <formula>NOT(ISERROR(SEARCH("修了式",C17)))</formula>
    </cfRule>
    <cfRule type="containsText" dxfId="162" priority="49" operator="containsText" text="就職活動日">
      <formula>NOT(ISERROR(SEARCH("就職活動日",C17)))</formula>
    </cfRule>
    <cfRule type="containsText" dxfId="161" priority="50" operator="containsText" text="休校日">
      <formula>NOT(ISERROR(SEARCH("休校日",C17)))</formula>
    </cfRule>
  </conditionalFormatting>
  <conditionalFormatting sqref="G17:H47">
    <cfRule type="expression" dxfId="160" priority="12">
      <formula>OR($G17&gt;$AO$4,AND(MONTH($G$17)&lt;&gt;MONTH($G17),DAY($G17)&gt;=DAY($G$17)))</formula>
    </cfRule>
  </conditionalFormatting>
  <conditionalFormatting sqref="G17:L47">
    <cfRule type="expression" dxfId="159" priority="20" stopIfTrue="1">
      <formula>OR($G17&gt;$AO$4,AND(MONTH($G$17)&lt;&gt;MONTH($G17),DAY($G17)&gt;=DAY($G$17)))</formula>
    </cfRule>
  </conditionalFormatting>
  <conditionalFormatting sqref="G17:L48">
    <cfRule type="expression" dxfId="157" priority="55">
      <formula>OR($H17=1,$H17=7)</formula>
    </cfRule>
  </conditionalFormatting>
  <conditionalFormatting sqref="M17:N47">
    <cfRule type="expression" dxfId="156" priority="11">
      <formula>OR($M17&gt;$AO$4,AND(MONTH($M$17)&lt;&gt;MONTH($M17),DAY($M17)&gt;=DAY($M$17)))</formula>
    </cfRule>
  </conditionalFormatting>
  <conditionalFormatting sqref="M17:R47">
    <cfRule type="expression" dxfId="155" priority="22" stopIfTrue="1">
      <formula>OR($M17&gt;$AO$4,AND(MONTH($M$17)&lt;&gt;MONTH($M17),DAY($M17)&gt;=DAY($M$17)))</formula>
    </cfRule>
  </conditionalFormatting>
  <conditionalFormatting sqref="M17:R48">
    <cfRule type="expression" dxfId="153" priority="54">
      <formula>OR($N17=1,$N17=7)</formula>
    </cfRule>
  </conditionalFormatting>
  <conditionalFormatting sqref="S17:T47">
    <cfRule type="expression" dxfId="152" priority="8">
      <formula>OR($S17&gt;$AO$4,AND(MONTH($S$17)&lt;&gt;MONTH($S17),DAY($S17)&gt;=DAY($S$17)))</formula>
    </cfRule>
  </conditionalFormatting>
  <conditionalFormatting sqref="S16:U16">
    <cfRule type="expression" dxfId="151" priority="17">
      <formula>S17&gt;$AO$4</formula>
    </cfRule>
  </conditionalFormatting>
  <conditionalFormatting sqref="S17:X47">
    <cfRule type="expression" dxfId="150" priority="10" stopIfTrue="1">
      <formula>OR($S17&gt;$AO$4,AND(MONTH($S$17)&lt;&gt;MONTH($S17),DAY($S17)&gt;=DAY($S$17)))</formula>
    </cfRule>
  </conditionalFormatting>
  <conditionalFormatting sqref="S17:X48">
    <cfRule type="expression" dxfId="148" priority="29">
      <formula>OR($T17=1,$T17=7)</formula>
    </cfRule>
  </conditionalFormatting>
  <conditionalFormatting sqref="Y17:Z47">
    <cfRule type="expression" dxfId="147" priority="9">
      <formula>OR($Y17&gt;$AO$4,AND(MONTH($Y$17)&lt;&gt;MONTH($Y17),DAY($Y17)&gt;=DAY($Y$17)))</formula>
    </cfRule>
  </conditionalFormatting>
  <conditionalFormatting sqref="Y17:AD47">
    <cfRule type="expression" dxfId="146" priority="14" stopIfTrue="1">
      <formula>OR($Y17&gt;$AO$4,AND(MONTH($Y$17)&lt;&gt;MONTH($Y17),DAY($Y17)&gt;=DAY($Y$17)))</formula>
    </cfRule>
  </conditionalFormatting>
  <conditionalFormatting sqref="Y17:AD48">
    <cfRule type="expression" dxfId="144" priority="31">
      <formula>OR($Z17=1,$Z17=7)</formula>
    </cfRule>
  </conditionalFormatting>
  <conditionalFormatting sqref="AE17:AF47">
    <cfRule type="expression" dxfId="143" priority="7">
      <formula>OR($AE17&gt;$AO$4,AND(MONTH($AE$17)&lt;&gt;MONTH($AE17),DAY($AE17)&gt;=DAY($AE$17)))</formula>
    </cfRule>
  </conditionalFormatting>
  <conditionalFormatting sqref="AE17:AJ47">
    <cfRule type="expression" dxfId="142" priority="13" stopIfTrue="1">
      <formula>OR($AE17&gt;$AO$4,AND(MONTH($AE$17)&lt;&gt;MONTH($AE17),DAY($AE17)&gt;=DAY($AE$17)))</formula>
    </cfRule>
  </conditionalFormatting>
  <conditionalFormatting sqref="AE17:AJ48">
    <cfRule type="expression" dxfId="140" priority="30">
      <formula>OR($AF17=1,$AF17=7)</formula>
    </cfRule>
  </conditionalFormatting>
  <dataValidations count="1">
    <dataValidation type="list" allowBlank="1" showInputMessage="1" sqref="AA17:AA47 I17:I47 AG17:AG47 C17:C47 O17:O47 U17:U47" xr:uid="{00000000-0002-0000-1400-000000000000}">
      <formula1>"休校日,就職活動日,入校式,修了式"</formula1>
    </dataValidation>
  </dataValidations>
  <printOptions horizontalCentered="1"/>
  <pageMargins left="0.39370078740157483" right="0.39370078740157483" top="0.59055118110236227" bottom="0.59055118110236227" header="0.39370078740157483" footer="0.31496062992125984"/>
  <pageSetup paperSize="9" scale="63" fitToWidth="0" orientation="portrait" r:id="rId1"/>
  <headerFooter alignWithMargins="0">
    <oddHeader>&amp;R&amp;10&amp;F</oddHeader>
  </headerFooter>
  <colBreaks count="1" manualBreakCount="1">
    <brk id="18" max="53" man="1"/>
  </colBreaks>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53" id="{43A49C3E-5621-416E-ACEE-9BC7BA0A7882}">
            <xm:f>COUNTIF(祝日!$A$2:$A$50,$A17)=1</xm:f>
            <x14:dxf>
              <fill>
                <patternFill patternType="lightGray"/>
              </fill>
            </x14:dxf>
          </x14:cfRule>
          <xm:sqref>A17:F48</xm:sqref>
        </x14:conditionalFormatting>
        <x14:conditionalFormatting xmlns:xm="http://schemas.microsoft.com/office/excel/2006/main">
          <x14:cfRule type="expression" priority="1" id="{66A7F576-E4CF-4940-BB6D-B0933516B64D}">
            <xm:f>AND(C17="就職活動日",COUNTIF(祝日!$D$2:$D$367,A17)=1)</xm:f>
            <x14:dxf>
              <fill>
                <patternFill>
                  <bgColor rgb="FFFF0000"/>
                </patternFill>
              </fill>
            </x14:dxf>
          </x14:cfRule>
          <xm:sqref>C17:AG47</xm:sqref>
        </x14:conditionalFormatting>
        <x14:conditionalFormatting xmlns:xm="http://schemas.microsoft.com/office/excel/2006/main">
          <x14:cfRule type="expression" priority="52" id="{ABB869CA-28D5-482A-8A60-C2833ED3825E}">
            <xm:f>COUNTIF(祝日!$A$2:$A$50,$G17)=1</xm:f>
            <x14:dxf>
              <fill>
                <patternFill patternType="lightGray"/>
              </fill>
            </x14:dxf>
          </x14:cfRule>
          <xm:sqref>G17:L48</xm:sqref>
        </x14:conditionalFormatting>
        <x14:conditionalFormatting xmlns:xm="http://schemas.microsoft.com/office/excel/2006/main">
          <x14:cfRule type="expression" priority="51" id="{E3EEE2AE-D5B1-47B4-998D-210B3F316454}">
            <xm:f>COUNTIF(祝日!$A$2:$A$50,$M17)=1</xm:f>
            <x14:dxf>
              <fill>
                <patternFill patternType="lightGray"/>
              </fill>
            </x14:dxf>
          </x14:cfRule>
          <xm:sqref>M17:R48</xm:sqref>
        </x14:conditionalFormatting>
        <x14:conditionalFormatting xmlns:xm="http://schemas.microsoft.com/office/excel/2006/main">
          <x14:cfRule type="expression" priority="15" id="{B6E9B2AE-34EA-4D70-B780-391B96CDF26D}">
            <xm:f>COUNTIF(祝日!$A$2:$A$50,$S17)=1</xm:f>
            <x14:dxf>
              <fill>
                <patternFill patternType="lightGray"/>
              </fill>
            </x14:dxf>
          </x14:cfRule>
          <xm:sqref>S17:X48</xm:sqref>
        </x14:conditionalFormatting>
        <x14:conditionalFormatting xmlns:xm="http://schemas.microsoft.com/office/excel/2006/main">
          <x14:cfRule type="expression" priority="28" id="{3B2EF5F7-835E-4C54-AC74-05DE97F1D94D}">
            <xm:f>COUNTIF(祝日!$A$2:$A$50,$Y17)=1</xm:f>
            <x14:dxf>
              <fill>
                <patternFill patternType="lightGray"/>
              </fill>
            </x14:dxf>
          </x14:cfRule>
          <xm:sqref>Y17:AD48</xm:sqref>
        </x14:conditionalFormatting>
        <x14:conditionalFormatting xmlns:xm="http://schemas.microsoft.com/office/excel/2006/main">
          <x14:cfRule type="expression" priority="27" id="{45AC512D-1E6B-477D-B561-A76D7EC1898E}">
            <xm:f>COUNTIF(祝日!$A$2:$A$50,$AE17)=1</xm:f>
            <x14:dxf>
              <fill>
                <patternFill patternType="lightGray"/>
              </fill>
            </x14:dxf>
          </x14:cfRule>
          <xm:sqref>AE17:AJ48</xm:sqref>
        </x14:conditionalFormatting>
      </x14:conditionalFormattings>
    </ext>
  </extLst>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AU69"/>
  <sheetViews>
    <sheetView view="pageBreakPreview" zoomScale="90" zoomScaleNormal="85" zoomScaleSheetLayoutView="90" workbookViewId="0">
      <selection activeCell="C8" sqref="C8"/>
    </sheetView>
  </sheetViews>
  <sheetFormatPr defaultColWidth="9" defaultRowHeight="13.2"/>
  <cols>
    <col min="1" max="1" width="4.6640625" style="66" customWidth="1"/>
    <col min="2" max="2" width="3.33203125" style="66" bestFit="1" customWidth="1"/>
    <col min="3" max="3" width="27.6640625" style="74" customWidth="1"/>
    <col min="4" max="5" width="2.33203125" style="74" customWidth="1"/>
    <col min="6" max="6" width="2.33203125" style="66" customWidth="1"/>
    <col min="7" max="7" width="4.6640625" style="66" customWidth="1"/>
    <col min="8" max="8" width="3.33203125" style="66" bestFit="1" customWidth="1"/>
    <col min="9" max="9" width="27.6640625" style="74" customWidth="1"/>
    <col min="10" max="11" width="2.33203125" style="74" customWidth="1"/>
    <col min="12" max="12" width="2.33203125" style="66" customWidth="1"/>
    <col min="13" max="13" width="4.6640625" style="66" customWidth="1"/>
    <col min="14" max="14" width="3.33203125" style="66" customWidth="1"/>
    <col min="15" max="15" width="27.6640625" style="74" customWidth="1"/>
    <col min="16" max="17" width="2.33203125" style="74" customWidth="1"/>
    <col min="18" max="18" width="2.33203125" style="66" customWidth="1"/>
    <col min="19" max="19" width="4.6640625" style="66" customWidth="1"/>
    <col min="20" max="20" width="3.33203125" style="66" bestFit="1" customWidth="1"/>
    <col min="21" max="21" width="27.6640625" style="74" customWidth="1"/>
    <col min="22" max="23" width="2.33203125" style="74" customWidth="1"/>
    <col min="24" max="24" width="2.33203125" style="66" customWidth="1"/>
    <col min="25" max="25" width="4.6640625" style="66" customWidth="1"/>
    <col min="26" max="26" width="3.33203125" style="66" bestFit="1" customWidth="1"/>
    <col min="27" max="27" width="27.6640625" style="74" customWidth="1"/>
    <col min="28" max="29" width="2.33203125" style="74" customWidth="1"/>
    <col min="30" max="30" width="2.33203125" style="66" customWidth="1"/>
    <col min="31" max="31" width="4.6640625" style="66" customWidth="1"/>
    <col min="32" max="32" width="3.33203125" style="66" bestFit="1" customWidth="1"/>
    <col min="33" max="33" width="27.6640625" style="74" customWidth="1"/>
    <col min="34" max="35" width="2.33203125" style="74" customWidth="1"/>
    <col min="36" max="36" width="2.33203125" style="66" customWidth="1"/>
    <col min="37" max="37" width="5" style="66" bestFit="1" customWidth="1"/>
    <col min="38" max="38" width="5.44140625" style="66" customWidth="1"/>
    <col min="39" max="39" width="9" style="66"/>
    <col min="40" max="40" width="8" style="66" bestFit="1" customWidth="1"/>
    <col min="41" max="41" width="17.109375" style="66" bestFit="1" customWidth="1"/>
    <col min="42" max="42" width="9.109375" style="66" customWidth="1"/>
    <col min="43" max="45" width="9" style="66" customWidth="1"/>
    <col min="46" max="16384" width="9" style="66"/>
  </cols>
  <sheetData>
    <row r="1" spans="1:47" ht="24" customHeight="1" thickBot="1">
      <c r="A1" s="63" t="s">
        <v>444</v>
      </c>
      <c r="B1" s="63"/>
      <c r="C1" s="64"/>
      <c r="D1" s="64"/>
      <c r="E1" s="64"/>
      <c r="F1" s="63"/>
      <c r="G1" s="63"/>
      <c r="H1" s="63"/>
      <c r="I1" s="64"/>
      <c r="J1" s="64"/>
      <c r="K1" s="64"/>
      <c r="L1" s="63"/>
      <c r="M1" s="65">
        <f>MONTH($AO$3)</f>
        <v>2</v>
      </c>
      <c r="N1" s="63"/>
      <c r="O1" s="64" t="s">
        <v>29</v>
      </c>
      <c r="P1" s="64"/>
      <c r="Q1" s="64"/>
      <c r="R1" s="63"/>
      <c r="S1" s="63"/>
      <c r="T1" s="63"/>
      <c r="U1" s="64"/>
      <c r="V1" s="64"/>
      <c r="W1" s="64"/>
      <c r="X1" s="63"/>
      <c r="Y1" s="63"/>
      <c r="Z1" s="63"/>
      <c r="AA1" s="64"/>
      <c r="AB1" s="64"/>
      <c r="AC1" s="64"/>
      <c r="AD1" s="63"/>
      <c r="AE1" s="65">
        <f>MONTH($AO$3)</f>
        <v>2</v>
      </c>
      <c r="AF1" s="63"/>
      <c r="AG1" s="64" t="s">
        <v>29</v>
      </c>
      <c r="AH1" s="64"/>
      <c r="AI1" s="64"/>
      <c r="AJ1" s="63"/>
    </row>
    <row r="2" spans="1:47" ht="15" customHeight="1" thickBot="1">
      <c r="A2" s="67"/>
      <c r="B2" s="387" t="s">
        <v>454</v>
      </c>
      <c r="C2" s="1101">
        <v>46055</v>
      </c>
      <c r="D2" s="497" t="s">
        <v>504</v>
      </c>
      <c r="E2" s="68"/>
      <c r="F2" s="67"/>
      <c r="G2" s="67"/>
      <c r="H2" s="391"/>
      <c r="I2" s="68"/>
      <c r="J2" s="1615" t="s">
        <v>441</v>
      </c>
      <c r="K2" s="1615"/>
      <c r="L2" s="1615"/>
      <c r="M2" s="1615"/>
      <c r="N2" s="1615"/>
      <c r="O2" s="1613" t="str">
        <f>Data!$A$11</f>
        <v>育児等両立応援訓練（短時間訓練）（５箇月）</v>
      </c>
      <c r="P2" s="1613"/>
      <c r="Q2" s="1613"/>
      <c r="R2" s="1613"/>
      <c r="S2" s="67"/>
      <c r="T2" s="67"/>
      <c r="U2" s="68"/>
      <c r="V2" s="68"/>
      <c r="W2" s="68"/>
      <c r="X2" s="67"/>
      <c r="Y2" s="67"/>
      <c r="Z2" s="67"/>
      <c r="AA2" s="68"/>
      <c r="AB2" s="1615" t="s">
        <v>441</v>
      </c>
      <c r="AC2" s="1615"/>
      <c r="AD2" s="1615"/>
      <c r="AE2" s="1615"/>
      <c r="AF2" s="1615"/>
      <c r="AG2" s="1613" t="str">
        <f>Data!$A$11</f>
        <v>育児等両立応援訓練（短時間訓練）（５箇月）</v>
      </c>
      <c r="AH2" s="1613"/>
      <c r="AI2" s="1613"/>
      <c r="AJ2" s="1613"/>
      <c r="AK2" s="384"/>
      <c r="AL2" s="384"/>
      <c r="AQ2" s="200" t="s">
        <v>392</v>
      </c>
      <c r="AR2" s="393">
        <f>VLOOKUP(O2,祝日!K3:S25,2,FALSE)</f>
        <v>5</v>
      </c>
      <c r="AS2" s="199" t="s">
        <v>457</v>
      </c>
    </row>
    <row r="3" spans="1:47" ht="15" customHeight="1" thickBot="1">
      <c r="A3" s="69"/>
      <c r="B3" s="387" t="s">
        <v>455</v>
      </c>
      <c r="C3" s="1101">
        <v>46203</v>
      </c>
      <c r="D3" s="497" t="s">
        <v>505</v>
      </c>
      <c r="E3" s="68"/>
      <c r="F3" s="67"/>
      <c r="G3" s="67"/>
      <c r="H3" s="391"/>
      <c r="I3" s="68"/>
      <c r="J3" s="1615" t="s">
        <v>131</v>
      </c>
      <c r="K3" s="1615"/>
      <c r="L3" s="1615"/>
      <c r="M3" s="1615"/>
      <c r="N3" s="1615"/>
      <c r="O3" s="1614" t="str">
        <f>Data!$A$9</f>
        <v/>
      </c>
      <c r="P3" s="1614"/>
      <c r="Q3" s="1614"/>
      <c r="R3" s="1614"/>
      <c r="S3" s="67"/>
      <c r="T3" s="67"/>
      <c r="U3" s="68"/>
      <c r="V3" s="68"/>
      <c r="W3" s="68"/>
      <c r="X3" s="67"/>
      <c r="Y3" s="67"/>
      <c r="Z3" s="67"/>
      <c r="AA3" s="68"/>
      <c r="AB3" s="1615" t="s">
        <v>131</v>
      </c>
      <c r="AC3" s="1615"/>
      <c r="AD3" s="1615"/>
      <c r="AE3" s="1615"/>
      <c r="AF3" s="1615"/>
      <c r="AG3" s="1614" t="str">
        <f>Data!$A$9</f>
        <v/>
      </c>
      <c r="AH3" s="1614"/>
      <c r="AI3" s="1614"/>
      <c r="AJ3" s="1614"/>
      <c r="AK3" s="384"/>
      <c r="AL3" s="384"/>
      <c r="AN3" s="353" t="s">
        <v>406</v>
      </c>
      <c r="AO3" s="395">
        <f>C2</f>
        <v>46055</v>
      </c>
      <c r="AQ3" s="200" t="s">
        <v>280</v>
      </c>
      <c r="AR3" s="347">
        <f>VLOOKUP($O$2,祝日!$K$3:$S$25,3,FALSE)</f>
        <v>400</v>
      </c>
      <c r="AS3" t="s">
        <v>395</v>
      </c>
      <c r="AT3" s="347">
        <f>VLOOKUP($O$2,祝日!$K$3:$S$25,4,FALSE)</f>
        <v>999</v>
      </c>
      <c r="AU3" t="str">
        <f>IF(AT3="","","時間以下")</f>
        <v>時間以下</v>
      </c>
    </row>
    <row r="4" spans="1:47" ht="15" customHeight="1" thickBot="1">
      <c r="A4" s="69"/>
      <c r="C4" s="385"/>
      <c r="D4" s="68"/>
      <c r="E4" s="68"/>
      <c r="F4" s="67"/>
      <c r="G4" s="67"/>
      <c r="H4" s="391"/>
      <c r="I4" s="68"/>
      <c r="J4" s="1615" t="s">
        <v>26</v>
      </c>
      <c r="K4" s="1615"/>
      <c r="L4" s="1615"/>
      <c r="M4" s="1615"/>
      <c r="N4" s="1615"/>
      <c r="O4" s="1614" t="str">
        <f>Data!$I$69</f>
        <v/>
      </c>
      <c r="P4" s="1614"/>
      <c r="Q4" s="1614"/>
      <c r="R4" s="1614"/>
      <c r="S4" s="67"/>
      <c r="T4" s="67"/>
      <c r="U4" s="68"/>
      <c r="V4" s="68"/>
      <c r="W4" s="68"/>
      <c r="X4" s="67"/>
      <c r="Y4" s="67"/>
      <c r="Z4" s="67"/>
      <c r="AA4" s="68"/>
      <c r="AB4" s="1615" t="s">
        <v>26</v>
      </c>
      <c r="AC4" s="1615"/>
      <c r="AD4" s="1615"/>
      <c r="AE4" s="1615"/>
      <c r="AF4" s="1615"/>
      <c r="AG4" s="1614" t="str">
        <f>Data!$I$69</f>
        <v/>
      </c>
      <c r="AH4" s="1614"/>
      <c r="AI4" s="1614"/>
      <c r="AJ4" s="1614"/>
      <c r="AK4" s="384"/>
      <c r="AL4" s="384"/>
      <c r="AN4" s="354" t="s">
        <v>407</v>
      </c>
      <c r="AO4" s="355">
        <f>C3</f>
        <v>46203</v>
      </c>
      <c r="AQ4" s="200" t="s">
        <v>443</v>
      </c>
      <c r="AR4" s="347">
        <f>VLOOKUP($O$2,祝日!$K$3:$S$25,7,FALSE)</f>
        <v>80</v>
      </c>
      <c r="AS4" t="s">
        <v>395</v>
      </c>
      <c r="AT4" s="347">
        <f>VLOOKUP($O$2,祝日!$K$3:$S$25,8,FALSE)</f>
        <v>90</v>
      </c>
      <c r="AU4" t="str">
        <f>IF(AT4="","","時間以下")</f>
        <v>時間以下</v>
      </c>
    </row>
    <row r="5" spans="1:47" ht="4.95" customHeight="1" thickBot="1">
      <c r="A5" s="69"/>
      <c r="C5" s="385"/>
      <c r="D5" s="68"/>
      <c r="E5" s="68"/>
      <c r="F5" s="67"/>
      <c r="G5" s="67"/>
      <c r="H5" s="391"/>
      <c r="I5" s="68"/>
      <c r="J5" s="630"/>
      <c r="K5" s="630"/>
      <c r="L5" s="630"/>
      <c r="M5" s="630"/>
      <c r="N5" s="630"/>
      <c r="O5" s="631"/>
      <c r="P5" s="631"/>
      <c r="Q5" s="631"/>
      <c r="R5" s="631"/>
      <c r="S5" s="67"/>
      <c r="T5" s="67"/>
      <c r="U5" s="68"/>
      <c r="V5" s="68"/>
      <c r="W5" s="68"/>
      <c r="X5" s="67"/>
      <c r="Y5" s="67"/>
      <c r="Z5" s="67"/>
      <c r="AA5" s="68"/>
      <c r="AB5" s="630"/>
      <c r="AC5" s="630"/>
      <c r="AD5" s="630"/>
      <c r="AE5" s="630"/>
      <c r="AF5" s="630"/>
      <c r="AG5" s="631"/>
      <c r="AH5" s="631"/>
      <c r="AI5" s="631"/>
      <c r="AJ5" s="631"/>
      <c r="AK5" s="384"/>
      <c r="AL5" s="384"/>
      <c r="AN5" s="199"/>
      <c r="AO5" s="401"/>
      <c r="AQ5" s="200"/>
      <c r="AR5" s="347"/>
      <c r="AS5"/>
      <c r="AT5"/>
      <c r="AU5"/>
    </row>
    <row r="6" spans="1:47" ht="15" customHeight="1" thickBot="1">
      <c r="A6" s="1634" t="s">
        <v>1009</v>
      </c>
      <c r="B6" s="1635"/>
      <c r="C6" s="1635"/>
      <c r="D6" s="1635"/>
      <c r="E6" s="1635"/>
      <c r="F6" s="1635"/>
      <c r="G6" s="1636"/>
      <c r="H6" s="391"/>
      <c r="I6" s="1653" t="s">
        <v>718</v>
      </c>
      <c r="J6" s="1654"/>
      <c r="K6" s="1654"/>
      <c r="L6" s="1654"/>
      <c r="M6" s="1654"/>
      <c r="N6" s="1654"/>
      <c r="O6" s="1654"/>
      <c r="P6" s="1654"/>
      <c r="Q6" s="1654"/>
      <c r="R6" s="1655"/>
      <c r="S6" s="67"/>
      <c r="T6" s="1656" t="s">
        <v>717</v>
      </c>
      <c r="U6" s="1657"/>
      <c r="V6" s="1657"/>
      <c r="W6" s="1657"/>
      <c r="X6" s="1657"/>
      <c r="Y6" s="1657"/>
      <c r="Z6" s="1657"/>
      <c r="AA6" s="1658"/>
      <c r="AB6" s="630"/>
      <c r="AC6" s="630"/>
      <c r="AD6" s="630"/>
      <c r="AE6" s="630"/>
      <c r="AF6" s="630"/>
      <c r="AG6" s="631"/>
      <c r="AH6" s="631"/>
      <c r="AI6" s="631"/>
      <c r="AJ6" s="631"/>
      <c r="AK6" s="384"/>
      <c r="AL6" s="384"/>
      <c r="AN6" s="199"/>
      <c r="AO6" s="401"/>
      <c r="AQ6" s="200" t="s">
        <v>624</v>
      </c>
      <c r="AR6" s="347">
        <f>AR3+AR14</f>
        <v>420</v>
      </c>
      <c r="AS6" t="s">
        <v>395</v>
      </c>
      <c r="AT6" s="347">
        <f>IF(AT4=999,"",AR2*AT4)</f>
        <v>450</v>
      </c>
      <c r="AU6" t="str">
        <f>IF(AT6="","","時間以下")</f>
        <v>時間以下</v>
      </c>
    </row>
    <row r="7" spans="1:47" ht="13.95" customHeight="1" thickBot="1">
      <c r="A7" s="1631">
        <f>'６カリキュラム'!E48</f>
        <v>0</v>
      </c>
      <c r="B7" s="1632"/>
      <c r="C7" s="1632"/>
      <c r="D7" s="1632"/>
      <c r="E7" s="1632"/>
      <c r="F7" s="1632"/>
      <c r="G7" s="1633"/>
      <c r="H7" s="397"/>
      <c r="I7" s="1102"/>
      <c r="J7" s="1649" t="s">
        <v>445</v>
      </c>
      <c r="K7" s="1649"/>
      <c r="L7" s="1649"/>
      <c r="M7" s="1650" t="s">
        <v>446</v>
      </c>
      <c r="N7" s="1650"/>
      <c r="O7" s="1639" t="s">
        <v>724</v>
      </c>
      <c r="P7" s="1640"/>
      <c r="Q7" s="1640"/>
      <c r="R7" s="1641"/>
      <c r="S7" s="69"/>
      <c r="T7" s="723" t="str">
        <f>IF(AR2=6,"①","")</f>
        <v/>
      </c>
      <c r="U7" s="722" t="str">
        <f>CONCATENATE(TEXT(AR9,"ggge年m月d日"),"から",TEXT(AT9,"ggge年m月d日"),"までの期間で、")</f>
        <v>令和8年5月1日から令和8年6月15日までの期間で、</v>
      </c>
      <c r="V7" s="705"/>
      <c r="W7" s="705"/>
      <c r="X7" s="705"/>
      <c r="Y7" s="714"/>
      <c r="Z7" s="715"/>
      <c r="AA7" s="716"/>
      <c r="AF7"/>
      <c r="AG7" s="70"/>
      <c r="AH7" s="70"/>
      <c r="AI7" s="70"/>
      <c r="AJ7" s="386"/>
      <c r="AQ7" s="200" t="s">
        <v>449</v>
      </c>
      <c r="AR7" s="347">
        <f>VLOOKUP($O$2,祝日!$K$3:$S$25,9,FALSE)</f>
        <v>16</v>
      </c>
      <c r="AS7" t="s">
        <v>1059</v>
      </c>
    </row>
    <row r="8" spans="1:47" ht="14.4" thickTop="1" thickBot="1">
      <c r="A8" s="1637" t="s">
        <v>460</v>
      </c>
      <c r="B8" s="1638"/>
      <c r="C8" s="688"/>
      <c r="D8" s="1621" t="s">
        <v>468</v>
      </c>
      <c r="E8" s="1622"/>
      <c r="F8" s="1622"/>
      <c r="G8" s="1623"/>
      <c r="H8" s="398"/>
      <c r="I8" s="1103" t="s">
        <v>447</v>
      </c>
      <c r="J8" s="1651">
        <f>'６カリキュラム'!$D$12</f>
        <v>0</v>
      </c>
      <c r="K8" s="1651"/>
      <c r="L8" s="1651"/>
      <c r="M8" s="1652">
        <f>SUM($A$55:$AJ$55)</f>
        <v>0</v>
      </c>
      <c r="N8" s="1652"/>
      <c r="O8" s="1642" t="str">
        <f>CONCATENATE(AR6,AS6,IF(AT4=999,"",CONCATENATE(AT6,AU6)))</f>
        <v>420時間以上450時間以下</v>
      </c>
      <c r="P8" s="1643"/>
      <c r="Q8" s="1643"/>
      <c r="R8" s="1644"/>
      <c r="S8" s="69"/>
      <c r="T8" s="728"/>
      <c r="U8" s="727" t="s">
        <v>1118</v>
      </c>
      <c r="V8" s="725"/>
      <c r="W8" s="725"/>
      <c r="X8" s="725"/>
      <c r="Y8" s="725"/>
      <c r="Z8" s="725"/>
      <c r="AA8" s="726"/>
      <c r="AF8"/>
      <c r="AG8" s="70"/>
      <c r="AH8" s="70"/>
      <c r="AI8" s="70"/>
      <c r="AJ8" s="386"/>
      <c r="AQ8" s="69"/>
    </row>
    <row r="9" spans="1:47" ht="14.4" customHeight="1" thickBot="1">
      <c r="A9" s="1627" t="s">
        <v>461</v>
      </c>
      <c r="B9" s="1628"/>
      <c r="C9" s="698"/>
      <c r="D9" s="1624"/>
      <c r="E9" s="1625"/>
      <c r="F9" s="1625"/>
      <c r="G9" s="1626"/>
      <c r="H9" s="399"/>
      <c r="I9" s="1104" t="s">
        <v>21</v>
      </c>
      <c r="J9" s="1645">
        <f>'６カリキュラム'!$D$16</f>
        <v>0</v>
      </c>
      <c r="K9" s="1646"/>
      <c r="L9" s="1646"/>
      <c r="M9" s="1648">
        <f>SUM($A$51:$AJ$51)</f>
        <v>0</v>
      </c>
      <c r="N9" s="1648"/>
      <c r="O9" s="1659" t="str">
        <f>IF(AT3=999,CONCATENATE("実訓練時間（学科＋実技）が",CHAR(10),AR3,AS3),CONCATENATE("実訓練時間（学科＋実技）が",CHAR(10),AR3,AS3,AT3,AU3))</f>
        <v>実訓練時間（学科＋実技）が
400時間以上</v>
      </c>
      <c r="P9" s="1660"/>
      <c r="Q9" s="1660"/>
      <c r="R9" s="1661"/>
      <c r="S9" s="69"/>
      <c r="T9" s="729" t="str">
        <f>IF(AR2=6,"②","")</f>
        <v/>
      </c>
      <c r="U9" s="727" t="str">
        <f>IF(AR2=6,CONCATENATE(TEXT(AR10,"ggge年m月d日"),"から",TEXT(AT10,"ggge年m月d日"),"までの期間で、"),"")</f>
        <v/>
      </c>
      <c r="V9" s="725"/>
      <c r="W9" s="725"/>
      <c r="X9" s="725"/>
      <c r="Y9" s="725"/>
      <c r="Z9" s="725"/>
      <c r="AA9" s="726"/>
      <c r="AD9" s="74"/>
      <c r="AE9" s="74"/>
      <c r="AF9" s="74"/>
      <c r="AG9" s="70"/>
      <c r="AH9" s="70"/>
      <c r="AI9" s="70"/>
      <c r="AJ9" s="386"/>
      <c r="AN9" s="200"/>
      <c r="AQ9" s="200" t="s">
        <v>719</v>
      </c>
      <c r="AR9" s="704">
        <f>IF(MONTH($AO$3)=MONTH($AO$4),$AO$3+1,DATE(YEAR($AO$4),MONTH($AO$4)-1,DAY(1)))</f>
        <v>46143</v>
      </c>
      <c r="AS9" t="s">
        <v>721</v>
      </c>
      <c r="AT9" s="704">
        <f>IF(MONTH($AO$3)=MONTH($AO$4),$AO$4-1,DATE(YEAR($AO$4),MONTH($AO$4),DAY(15)))</f>
        <v>46188</v>
      </c>
      <c r="AU9" t="s">
        <v>722</v>
      </c>
    </row>
    <row r="10" spans="1:47" ht="28.5" customHeight="1" thickBot="1">
      <c r="A10" s="1629" t="s">
        <v>1122</v>
      </c>
      <c r="B10" s="1630"/>
      <c r="C10" s="699"/>
      <c r="D10" s="1624"/>
      <c r="E10" s="1625"/>
      <c r="F10" s="1625"/>
      <c r="G10" s="1626"/>
      <c r="H10" s="398"/>
      <c r="I10" s="1104" t="s">
        <v>448</v>
      </c>
      <c r="J10" s="1647">
        <f>'６カリキュラム'!$D$17</f>
        <v>0</v>
      </c>
      <c r="K10" s="1648"/>
      <c r="L10" s="1648"/>
      <c r="M10" s="1648">
        <f>SUM($A$52:$AJ$52)</f>
        <v>0</v>
      </c>
      <c r="N10" s="1648"/>
      <c r="O10" s="1662"/>
      <c r="P10" s="1663"/>
      <c r="Q10" s="1663"/>
      <c r="R10" s="1664"/>
      <c r="S10" s="71"/>
      <c r="T10" s="718"/>
      <c r="U10" s="727" t="str">
        <f>IF(AR2=6,"　1日以上設定すること。","")</f>
        <v/>
      </c>
      <c r="V10" s="73"/>
      <c r="W10" s="73"/>
      <c r="Y10" s="69"/>
      <c r="AA10" s="717"/>
      <c r="AE10" s="69"/>
      <c r="AF10" s="74"/>
      <c r="AG10" s="200"/>
      <c r="AH10" s="200"/>
      <c r="AI10" s="200"/>
      <c r="AK10" s="199"/>
      <c r="AN10" s="200"/>
      <c r="AQ10" s="200" t="s">
        <v>720</v>
      </c>
      <c r="AR10" s="704">
        <f>DATE(YEAR($AO$4),MONTH($AO$4)-2,DAY(1))</f>
        <v>46113</v>
      </c>
      <c r="AS10" t="s">
        <v>721</v>
      </c>
      <c r="AT10" s="704">
        <f>DATE(YEAR($AO$4),MONTH($AO$4)-1,DAY(15))</f>
        <v>46157</v>
      </c>
      <c r="AU10" t="s">
        <v>723</v>
      </c>
    </row>
    <row r="11" spans="1:47" ht="14.4" thickTop="1" thickBot="1">
      <c r="A11" s="1665" t="s">
        <v>1058</v>
      </c>
      <c r="B11" s="1666"/>
      <c r="C11" s="1632"/>
      <c r="D11" s="1666"/>
      <c r="E11" s="1666"/>
      <c r="F11" s="1666"/>
      <c r="G11" s="1667"/>
      <c r="H11" s="400"/>
      <c r="I11" s="1105" t="s">
        <v>57</v>
      </c>
      <c r="J11" s="1647">
        <f>'６カリキュラム'!$D$18</f>
        <v>0</v>
      </c>
      <c r="K11" s="1648"/>
      <c r="L11" s="1648"/>
      <c r="M11" s="1648">
        <f>SUM($A$53:$AJ$53)</f>
        <v>0</v>
      </c>
      <c r="N11" s="1648"/>
      <c r="O11" s="1616" t="str">
        <f>CONCATENATE(AR14,AS14)</f>
        <v>20時間以上</v>
      </c>
      <c r="P11" s="1617"/>
      <c r="Q11" s="1617"/>
      <c r="R11" s="1618"/>
      <c r="S11" s="71"/>
      <c r="T11" s="718" t="s">
        <v>1141</v>
      </c>
      <c r="U11" s="730" t="s">
        <v>1142</v>
      </c>
      <c r="V11" s="72"/>
      <c r="W11" s="72"/>
      <c r="X11" s="72"/>
      <c r="Y11" s="72"/>
      <c r="Z11" s="72"/>
      <c r="AA11" s="731"/>
      <c r="AE11" s="69"/>
      <c r="AF11"/>
      <c r="AG11" s="70"/>
      <c r="AH11" s="70"/>
      <c r="AI11" s="70"/>
      <c r="AJ11" s="386"/>
      <c r="AQ11" s="69"/>
      <c r="AR11"/>
      <c r="AS11"/>
      <c r="AT11"/>
      <c r="AU11"/>
    </row>
    <row r="12" spans="1:47" ht="31.5" customHeight="1" thickTop="1" thickBot="1">
      <c r="A12" s="1668"/>
      <c r="B12" s="1669"/>
      <c r="C12" s="1669"/>
      <c r="D12" s="1669"/>
      <c r="E12" s="1669"/>
      <c r="F12" s="1669"/>
      <c r="G12" s="1670"/>
      <c r="H12" s="400"/>
      <c r="I12" s="1104"/>
      <c r="J12" s="1619"/>
      <c r="K12" s="1619"/>
      <c r="L12" s="1619"/>
      <c r="M12" s="1619"/>
      <c r="N12" s="1619"/>
      <c r="O12" s="1616"/>
      <c r="P12" s="1617"/>
      <c r="Q12" s="1617"/>
      <c r="R12" s="1618"/>
      <c r="S12" s="71"/>
      <c r="T12" s="735"/>
      <c r="U12" s="732"/>
      <c r="V12" s="733"/>
      <c r="W12" s="733"/>
      <c r="X12" s="733"/>
      <c r="Y12" s="733"/>
      <c r="Z12" s="733"/>
      <c r="AA12" s="734"/>
      <c r="AE12" s="69"/>
      <c r="AF12"/>
      <c r="AG12" s="70"/>
      <c r="AH12" s="70"/>
      <c r="AI12" s="70"/>
      <c r="AJ12" s="386"/>
      <c r="AQ12" s="69"/>
      <c r="AR12"/>
      <c r="AS12"/>
      <c r="AT12"/>
      <c r="AU12"/>
    </row>
    <row r="13" spans="1:47" ht="14.4" thickTop="1" thickBot="1">
      <c r="A13" s="389" t="s">
        <v>203</v>
      </c>
      <c r="B13" s="390" t="s">
        <v>453</v>
      </c>
      <c r="C13" s="73"/>
      <c r="D13" s="73"/>
      <c r="E13" s="73"/>
      <c r="G13" s="69"/>
      <c r="I13" s="1106"/>
      <c r="J13" s="1620"/>
      <c r="K13" s="1620"/>
      <c r="L13" s="1620"/>
      <c r="M13" s="1620"/>
      <c r="N13" s="1620"/>
      <c r="O13" s="1107"/>
      <c r="P13" s="1108"/>
      <c r="Q13" s="1108"/>
      <c r="R13" s="1109"/>
      <c r="S13" s="71"/>
      <c r="T13" s="72"/>
      <c r="U13" s="73"/>
      <c r="V13" s="73"/>
      <c r="W13" s="73"/>
      <c r="Y13" s="69"/>
      <c r="AE13" s="69"/>
      <c r="AF13"/>
      <c r="AG13" s="70"/>
      <c r="AH13" s="70"/>
      <c r="AI13" s="70"/>
      <c r="AJ13" s="386"/>
      <c r="AQ13" s="69"/>
      <c r="AR13"/>
      <c r="AS13"/>
      <c r="AT13"/>
      <c r="AU13"/>
    </row>
    <row r="14" spans="1:47" ht="13.8" thickBot="1">
      <c r="A14" s="389" t="s">
        <v>203</v>
      </c>
      <c r="B14" s="390" t="s">
        <v>452</v>
      </c>
      <c r="C14" s="73"/>
      <c r="D14" s="73"/>
      <c r="E14" s="73"/>
      <c r="G14" s="69"/>
      <c r="I14" s="70"/>
      <c r="M14" s="69"/>
      <c r="N14"/>
      <c r="O14" s="66"/>
      <c r="P14" s="66"/>
      <c r="Q14" s="66"/>
      <c r="S14" s="71"/>
      <c r="T14" s="72"/>
      <c r="U14" s="73"/>
      <c r="V14" s="73"/>
      <c r="W14" s="73"/>
      <c r="Y14" s="69"/>
      <c r="AE14" s="69"/>
      <c r="AF14"/>
      <c r="AG14" s="66"/>
      <c r="AH14" s="66"/>
      <c r="AI14" s="66"/>
      <c r="AQ14" s="200" t="s">
        <v>57</v>
      </c>
      <c r="AR14" s="347">
        <f>VLOOKUP($O$2,祝日!$K$3:$S$25,5,FALSE)</f>
        <v>20</v>
      </c>
      <c r="AS14" t="s">
        <v>395</v>
      </c>
      <c r="AT14" s="347">
        <f>VLOOKUP($O$2,祝日!$K$3:$S$25,6,FALSE)</f>
        <v>999</v>
      </c>
      <c r="AU14" t="str">
        <f>IF(AT14="","","時間以下")</f>
        <v>時間以下</v>
      </c>
    </row>
    <row r="15" spans="1:47" ht="13.95" customHeight="1" thickBot="1">
      <c r="A15" s="157" t="s">
        <v>203</v>
      </c>
      <c r="B15" s="158" t="s">
        <v>289</v>
      </c>
      <c r="C15" s="156"/>
      <c r="D15" s="156"/>
      <c r="E15" s="156"/>
      <c r="G15" s="69"/>
      <c r="M15" s="69"/>
      <c r="N15"/>
      <c r="O15" s="68"/>
      <c r="P15" s="68"/>
      <c r="Q15" s="68"/>
      <c r="R15" s="67"/>
      <c r="S15" s="389" t="s">
        <v>203</v>
      </c>
      <c r="T15" s="424" t="s">
        <v>452</v>
      </c>
      <c r="U15" s="424"/>
      <c r="V15" s="156"/>
      <c r="W15" s="156"/>
      <c r="Y15" s="69"/>
      <c r="AE15" s="69"/>
      <c r="AF15"/>
      <c r="AG15" s="68"/>
      <c r="AH15" s="68"/>
      <c r="AI15" s="68"/>
      <c r="AJ15" s="67"/>
    </row>
    <row r="16" spans="1:47" ht="27" customHeight="1" thickTop="1" thickBot="1">
      <c r="A16" s="1572">
        <f>MONTH(A17)</f>
        <v>2</v>
      </c>
      <c r="B16" s="1573"/>
      <c r="C16" s="1574"/>
      <c r="D16" s="632" t="s">
        <v>436</v>
      </c>
      <c r="E16" s="633" t="s">
        <v>438</v>
      </c>
      <c r="F16" s="634" t="s">
        <v>440</v>
      </c>
      <c r="G16" s="1572">
        <f>MONTH(G17)</f>
        <v>3</v>
      </c>
      <c r="H16" s="1573"/>
      <c r="I16" s="1574"/>
      <c r="J16" s="632" t="s">
        <v>435</v>
      </c>
      <c r="K16" s="632" t="s">
        <v>437</v>
      </c>
      <c r="L16" s="635" t="s">
        <v>439</v>
      </c>
      <c r="M16" s="1572">
        <f>MONTH(M17)</f>
        <v>4</v>
      </c>
      <c r="N16" s="1573"/>
      <c r="O16" s="1574"/>
      <c r="P16" s="632" t="s">
        <v>435</v>
      </c>
      <c r="Q16" s="632" t="s">
        <v>437</v>
      </c>
      <c r="R16" s="634" t="s">
        <v>439</v>
      </c>
      <c r="S16" s="1572">
        <f>MONTH(S17)</f>
        <v>5</v>
      </c>
      <c r="T16" s="1573"/>
      <c r="U16" s="1574"/>
      <c r="V16" s="632" t="s">
        <v>436</v>
      </c>
      <c r="W16" s="633" t="s">
        <v>438</v>
      </c>
      <c r="X16" s="634" t="s">
        <v>440</v>
      </c>
      <c r="Y16" s="1572">
        <f>MONTH(Y17)</f>
        <v>6</v>
      </c>
      <c r="Z16" s="1573"/>
      <c r="AA16" s="1574"/>
      <c r="AB16" s="632" t="s">
        <v>435</v>
      </c>
      <c r="AC16" s="632" t="s">
        <v>437</v>
      </c>
      <c r="AD16" s="635" t="s">
        <v>439</v>
      </c>
      <c r="AE16" s="1572">
        <f>MONTH(AE17)</f>
        <v>7</v>
      </c>
      <c r="AF16" s="1573"/>
      <c r="AG16" s="1574"/>
      <c r="AH16" s="632" t="s">
        <v>435</v>
      </c>
      <c r="AI16" s="632" t="s">
        <v>437</v>
      </c>
      <c r="AJ16" s="634" t="s">
        <v>439</v>
      </c>
      <c r="AL16" s="388" t="s">
        <v>450</v>
      </c>
      <c r="AM16" s="396" t="s">
        <v>459</v>
      </c>
      <c r="AO16" s="680"/>
      <c r="AP16" s="681"/>
    </row>
    <row r="17" spans="1:42" s="394" customFormat="1" ht="27" customHeight="1" thickTop="1" thickBot="1">
      <c r="A17" s="636">
        <f>AO3</f>
        <v>46055</v>
      </c>
      <c r="B17" s="640">
        <f t="shared" ref="B17:B47" si="0">WEEKDAY(A17)</f>
        <v>2</v>
      </c>
      <c r="C17" s="651" t="s">
        <v>673</v>
      </c>
      <c r="D17" s="658"/>
      <c r="E17" s="658"/>
      <c r="F17" s="659"/>
      <c r="G17" s="643">
        <f>DATE(YEAR($A$17),MONTH($A$17)+1,DAY($A$17))</f>
        <v>46083</v>
      </c>
      <c r="H17" s="640">
        <f t="shared" ref="H17:H47" si="1">WEEKDAY(G17)</f>
        <v>2</v>
      </c>
      <c r="I17" s="651"/>
      <c r="J17" s="652"/>
      <c r="K17" s="652"/>
      <c r="L17" s="653"/>
      <c r="M17" s="650">
        <f>DATE(YEAR($A$17),MONTH($A$17)+2,DAY($A$17))</f>
        <v>46114</v>
      </c>
      <c r="N17" s="656">
        <f t="shared" ref="N17:N42" si="2">WEEKDAY(M17)</f>
        <v>5</v>
      </c>
      <c r="O17" s="657"/>
      <c r="P17" s="658"/>
      <c r="Q17" s="658"/>
      <c r="R17" s="659"/>
      <c r="S17" s="907">
        <f>DATE(YEAR($A$17),MONTH($A$17)+3,DAY($A$17))</f>
        <v>46144</v>
      </c>
      <c r="T17" s="908">
        <f t="shared" ref="T17:T47" si="3">WEEKDAY(S17)</f>
        <v>7</v>
      </c>
      <c r="U17" s="651"/>
      <c r="V17" s="658"/>
      <c r="W17" s="658"/>
      <c r="X17" s="659"/>
      <c r="Y17" s="643">
        <f>DATE(YEAR($A$17),MONTH($A$17)+4,DAY($A$17))</f>
        <v>46175</v>
      </c>
      <c r="Z17" s="640">
        <f t="shared" ref="Z17:Z47" si="4">WEEKDAY(Y17)</f>
        <v>3</v>
      </c>
      <c r="AA17" s="651"/>
      <c r="AB17" s="652"/>
      <c r="AC17" s="652"/>
      <c r="AD17" s="653"/>
      <c r="AE17" s="650">
        <f>DATE(YEAR($A$17),MONTH($A$17)+5,DAY($A$17))</f>
        <v>46205</v>
      </c>
      <c r="AF17" s="656">
        <f t="shared" ref="AF17:AF42" si="5">WEEKDAY(AE17)</f>
        <v>5</v>
      </c>
      <c r="AG17" s="657"/>
      <c r="AH17" s="658"/>
      <c r="AI17" s="658"/>
      <c r="AJ17" s="659"/>
      <c r="AL17" s="589" t="str">
        <f>IF(OR($C$55&lt;$AR$4,$C$49&lt;$AR$7)=TRUE,"月1不","")</f>
        <v>月1不</v>
      </c>
      <c r="AO17" s="682"/>
      <c r="AP17" s="683"/>
    </row>
    <row r="18" spans="1:42" s="394" customFormat="1" ht="27" customHeight="1" thickBot="1">
      <c r="A18" s="591">
        <f>A17+1</f>
        <v>46056</v>
      </c>
      <c r="B18" s="641">
        <f t="shared" si="0"/>
        <v>3</v>
      </c>
      <c r="C18" s="644"/>
      <c r="D18" s="597"/>
      <c r="E18" s="597"/>
      <c r="F18" s="601"/>
      <c r="G18" s="590">
        <f>G17+1</f>
        <v>46084</v>
      </c>
      <c r="H18" s="642">
        <f t="shared" si="1"/>
        <v>3</v>
      </c>
      <c r="I18" s="646"/>
      <c r="J18" s="598"/>
      <c r="K18" s="598"/>
      <c r="L18" s="601"/>
      <c r="M18" s="594">
        <f t="shared" ref="M18:M47" si="6">M17+1</f>
        <v>46115</v>
      </c>
      <c r="N18" s="642">
        <f t="shared" si="2"/>
        <v>6</v>
      </c>
      <c r="O18" s="646"/>
      <c r="P18" s="598"/>
      <c r="Q18" s="598"/>
      <c r="R18" s="601"/>
      <c r="S18" s="909">
        <f>S17+1</f>
        <v>46145</v>
      </c>
      <c r="T18" s="910">
        <f t="shared" si="3"/>
        <v>1</v>
      </c>
      <c r="U18" s="644"/>
      <c r="V18" s="597"/>
      <c r="W18" s="597"/>
      <c r="X18" s="601"/>
      <c r="Y18" s="590">
        <f t="shared" ref="Y18:Y47" si="7">Y17+1</f>
        <v>46176</v>
      </c>
      <c r="Z18" s="642">
        <f t="shared" si="4"/>
        <v>4</v>
      </c>
      <c r="AA18" s="646"/>
      <c r="AB18" s="598"/>
      <c r="AC18" s="598"/>
      <c r="AD18" s="601"/>
      <c r="AE18" s="594">
        <f t="shared" ref="AE18:AE47" si="8">AE17+1</f>
        <v>46206</v>
      </c>
      <c r="AF18" s="642">
        <f t="shared" si="5"/>
        <v>6</v>
      </c>
      <c r="AG18" s="646"/>
      <c r="AH18" s="598"/>
      <c r="AI18" s="598"/>
      <c r="AJ18" s="601"/>
      <c r="AL18" s="589" t="str">
        <f>IF(OR($I$55&lt;$AR$4,$I$49&lt;$AR$7)=TRUE,"月2不","")</f>
        <v>月2不</v>
      </c>
      <c r="AO18" s="682"/>
      <c r="AP18" s="683"/>
    </row>
    <row r="19" spans="1:42" s="394" customFormat="1" ht="27" customHeight="1" thickBot="1">
      <c r="A19" s="637">
        <f t="shared" ref="A19:A47" si="9">A18+1</f>
        <v>46057</v>
      </c>
      <c r="B19" s="641">
        <f t="shared" si="0"/>
        <v>4</v>
      </c>
      <c r="C19" s="645"/>
      <c r="D19" s="598"/>
      <c r="E19" s="598"/>
      <c r="F19" s="601"/>
      <c r="G19" s="590">
        <f t="shared" ref="G19:G47" si="10">G18+1</f>
        <v>46085</v>
      </c>
      <c r="H19" s="642">
        <f t="shared" si="1"/>
        <v>4</v>
      </c>
      <c r="I19" s="646"/>
      <c r="J19" s="598"/>
      <c r="K19" s="598"/>
      <c r="L19" s="601"/>
      <c r="M19" s="594">
        <f t="shared" si="6"/>
        <v>46116</v>
      </c>
      <c r="N19" s="642">
        <f t="shared" si="2"/>
        <v>7</v>
      </c>
      <c r="O19" s="646"/>
      <c r="P19" s="598"/>
      <c r="Q19" s="598"/>
      <c r="R19" s="601"/>
      <c r="S19" s="909">
        <f t="shared" ref="S19:S47" si="11">S18+1</f>
        <v>46146</v>
      </c>
      <c r="T19" s="910">
        <f t="shared" si="3"/>
        <v>2</v>
      </c>
      <c r="U19" s="645"/>
      <c r="V19" s="598"/>
      <c r="W19" s="598"/>
      <c r="X19" s="601"/>
      <c r="Y19" s="590">
        <f t="shared" si="7"/>
        <v>46177</v>
      </c>
      <c r="Z19" s="642">
        <f t="shared" si="4"/>
        <v>5</v>
      </c>
      <c r="AA19" s="646"/>
      <c r="AB19" s="598"/>
      <c r="AC19" s="598"/>
      <c r="AD19" s="601"/>
      <c r="AE19" s="594">
        <f t="shared" si="8"/>
        <v>46207</v>
      </c>
      <c r="AF19" s="642">
        <f t="shared" si="5"/>
        <v>7</v>
      </c>
      <c r="AG19" s="646"/>
      <c r="AH19" s="598"/>
      <c r="AI19" s="598"/>
      <c r="AJ19" s="601"/>
      <c r="AL19" s="589" t="str">
        <f>IF(OR($O$55&lt;$AR$4,$O$49&lt;$AR$7)=TRUE,"月3不","")</f>
        <v>月3不</v>
      </c>
      <c r="AO19" s="682"/>
      <c r="AP19" s="683"/>
    </row>
    <row r="20" spans="1:42" s="394" customFormat="1" ht="27" customHeight="1" thickBot="1">
      <c r="A20" s="637">
        <f t="shared" si="9"/>
        <v>46058</v>
      </c>
      <c r="B20" s="641">
        <f t="shared" si="0"/>
        <v>5</v>
      </c>
      <c r="C20" s="645"/>
      <c r="D20" s="598"/>
      <c r="E20" s="598"/>
      <c r="F20" s="601"/>
      <c r="G20" s="590">
        <f t="shared" si="10"/>
        <v>46086</v>
      </c>
      <c r="H20" s="642">
        <f t="shared" si="1"/>
        <v>5</v>
      </c>
      <c r="I20" s="646"/>
      <c r="J20" s="598"/>
      <c r="K20" s="598"/>
      <c r="L20" s="601"/>
      <c r="M20" s="594">
        <f t="shared" si="6"/>
        <v>46117</v>
      </c>
      <c r="N20" s="642">
        <f t="shared" si="2"/>
        <v>1</v>
      </c>
      <c r="O20" s="646"/>
      <c r="P20" s="598"/>
      <c r="Q20" s="598"/>
      <c r="R20" s="601"/>
      <c r="S20" s="909">
        <f t="shared" si="11"/>
        <v>46147</v>
      </c>
      <c r="T20" s="910">
        <f t="shared" si="3"/>
        <v>3</v>
      </c>
      <c r="U20" s="645"/>
      <c r="V20" s="598"/>
      <c r="W20" s="598"/>
      <c r="X20" s="601"/>
      <c r="Y20" s="590">
        <f t="shared" si="7"/>
        <v>46178</v>
      </c>
      <c r="Z20" s="642">
        <f t="shared" si="4"/>
        <v>6</v>
      </c>
      <c r="AA20" s="646"/>
      <c r="AB20" s="598"/>
      <c r="AC20" s="598"/>
      <c r="AD20" s="601"/>
      <c r="AE20" s="594">
        <f t="shared" si="8"/>
        <v>46208</v>
      </c>
      <c r="AF20" s="642">
        <f t="shared" si="5"/>
        <v>1</v>
      </c>
      <c r="AG20" s="646"/>
      <c r="AH20" s="598"/>
      <c r="AI20" s="598"/>
      <c r="AJ20" s="601"/>
      <c r="AL20" s="589" t="str">
        <f>IF(AND(DATE(YEAR($A$17),MONTH($A$17)+3,DAY($A$17))&lt;$C$3,OR($U$55&lt;$AR$4,$U$49&lt;$AR$7)=TRUE),"月4不","")</f>
        <v>月4不</v>
      </c>
      <c r="AO20" s="682"/>
      <c r="AP20" s="683"/>
    </row>
    <row r="21" spans="1:42" s="394" customFormat="1" ht="27" customHeight="1" thickBot="1">
      <c r="A21" s="637">
        <f t="shared" si="9"/>
        <v>46059</v>
      </c>
      <c r="B21" s="641">
        <f t="shared" si="0"/>
        <v>6</v>
      </c>
      <c r="C21" s="645"/>
      <c r="D21" s="598"/>
      <c r="E21" s="598"/>
      <c r="F21" s="601"/>
      <c r="G21" s="590">
        <f t="shared" si="10"/>
        <v>46087</v>
      </c>
      <c r="H21" s="642">
        <f t="shared" si="1"/>
        <v>6</v>
      </c>
      <c r="I21" s="646"/>
      <c r="J21" s="598"/>
      <c r="K21" s="598"/>
      <c r="L21" s="601"/>
      <c r="M21" s="594">
        <f t="shared" si="6"/>
        <v>46118</v>
      </c>
      <c r="N21" s="642">
        <f t="shared" si="2"/>
        <v>2</v>
      </c>
      <c r="O21" s="646"/>
      <c r="P21" s="598"/>
      <c r="Q21" s="598"/>
      <c r="R21" s="601"/>
      <c r="S21" s="909">
        <f t="shared" si="11"/>
        <v>46148</v>
      </c>
      <c r="T21" s="910">
        <f t="shared" si="3"/>
        <v>4</v>
      </c>
      <c r="U21" s="645"/>
      <c r="V21" s="598"/>
      <c r="W21" s="598"/>
      <c r="X21" s="601"/>
      <c r="Y21" s="590">
        <f t="shared" si="7"/>
        <v>46179</v>
      </c>
      <c r="Z21" s="642">
        <f t="shared" si="4"/>
        <v>7</v>
      </c>
      <c r="AA21" s="646"/>
      <c r="AB21" s="598"/>
      <c r="AC21" s="598"/>
      <c r="AD21" s="601"/>
      <c r="AE21" s="594">
        <f t="shared" si="8"/>
        <v>46209</v>
      </c>
      <c r="AF21" s="642">
        <f t="shared" si="5"/>
        <v>2</v>
      </c>
      <c r="AG21" s="646"/>
      <c r="AH21" s="598"/>
      <c r="AI21" s="598"/>
      <c r="AJ21" s="601"/>
      <c r="AL21" s="589" t="str">
        <f>IF(AND(DATE(YEAR($A$17),MONTH($A$17)+4,DAY($A$17))&lt;$C$3,OR($AA$55&lt;$AR$4,$AA$49&lt;$AR$7)=TRUE),"月5不","")</f>
        <v>月5不</v>
      </c>
      <c r="AO21" s="682"/>
      <c r="AP21" s="683"/>
    </row>
    <row r="22" spans="1:42" s="394" customFormat="1" ht="27" customHeight="1" thickBot="1">
      <c r="A22" s="637">
        <f t="shared" si="9"/>
        <v>46060</v>
      </c>
      <c r="B22" s="641">
        <f t="shared" si="0"/>
        <v>7</v>
      </c>
      <c r="C22" s="645"/>
      <c r="D22" s="598"/>
      <c r="E22" s="598"/>
      <c r="F22" s="601"/>
      <c r="G22" s="590">
        <f t="shared" si="10"/>
        <v>46088</v>
      </c>
      <c r="H22" s="642">
        <f t="shared" si="1"/>
        <v>7</v>
      </c>
      <c r="I22" s="646"/>
      <c r="J22" s="598"/>
      <c r="K22" s="598"/>
      <c r="L22" s="601"/>
      <c r="M22" s="594">
        <f t="shared" si="6"/>
        <v>46119</v>
      </c>
      <c r="N22" s="642">
        <f t="shared" si="2"/>
        <v>3</v>
      </c>
      <c r="O22" s="646"/>
      <c r="P22" s="598"/>
      <c r="Q22" s="598"/>
      <c r="R22" s="601"/>
      <c r="S22" s="909">
        <f t="shared" si="11"/>
        <v>46149</v>
      </c>
      <c r="T22" s="910">
        <f t="shared" si="3"/>
        <v>5</v>
      </c>
      <c r="U22" s="645"/>
      <c r="V22" s="598"/>
      <c r="W22" s="598"/>
      <c r="X22" s="601"/>
      <c r="Y22" s="590">
        <f t="shared" si="7"/>
        <v>46180</v>
      </c>
      <c r="Z22" s="642">
        <f t="shared" si="4"/>
        <v>1</v>
      </c>
      <c r="AA22" s="646"/>
      <c r="AB22" s="598"/>
      <c r="AC22" s="598"/>
      <c r="AD22" s="601"/>
      <c r="AE22" s="594">
        <f t="shared" si="8"/>
        <v>46210</v>
      </c>
      <c r="AF22" s="642">
        <f t="shared" si="5"/>
        <v>3</v>
      </c>
      <c r="AG22" s="646"/>
      <c r="AH22" s="598"/>
      <c r="AI22" s="598"/>
      <c r="AJ22" s="601"/>
      <c r="AL22" s="592" t="str">
        <f>IF(AND(DATE(YEAR($A$17),MONTH($A$17)+5,DAY($A$17))&lt;$C$3,OR($AG$55&lt;$AR$4,$AG$49&lt;$AR$7)=TRUE),"月6不","")</f>
        <v/>
      </c>
      <c r="AO22" s="682"/>
      <c r="AP22" s="683"/>
    </row>
    <row r="23" spans="1:42" s="394" customFormat="1" ht="27" customHeight="1" thickBot="1">
      <c r="A23" s="637">
        <f t="shared" si="9"/>
        <v>46061</v>
      </c>
      <c r="B23" s="641">
        <f t="shared" si="0"/>
        <v>1</v>
      </c>
      <c r="C23" s="646"/>
      <c r="D23" s="598"/>
      <c r="E23" s="598"/>
      <c r="F23" s="601"/>
      <c r="G23" s="590">
        <f t="shared" si="10"/>
        <v>46089</v>
      </c>
      <c r="H23" s="642">
        <f t="shared" si="1"/>
        <v>1</v>
      </c>
      <c r="I23" s="646"/>
      <c r="J23" s="598"/>
      <c r="K23" s="598"/>
      <c r="L23" s="601"/>
      <c r="M23" s="594">
        <f t="shared" si="6"/>
        <v>46120</v>
      </c>
      <c r="N23" s="642">
        <f t="shared" si="2"/>
        <v>4</v>
      </c>
      <c r="O23" s="646"/>
      <c r="P23" s="598"/>
      <c r="Q23" s="598"/>
      <c r="R23" s="601"/>
      <c r="S23" s="909">
        <f t="shared" si="11"/>
        <v>46150</v>
      </c>
      <c r="T23" s="910">
        <f t="shared" si="3"/>
        <v>6</v>
      </c>
      <c r="U23" s="645"/>
      <c r="V23" s="598"/>
      <c r="W23" s="598"/>
      <c r="X23" s="601"/>
      <c r="Y23" s="590">
        <f t="shared" si="7"/>
        <v>46181</v>
      </c>
      <c r="Z23" s="642">
        <f t="shared" si="4"/>
        <v>2</v>
      </c>
      <c r="AA23" s="646"/>
      <c r="AB23" s="598"/>
      <c r="AC23" s="598"/>
      <c r="AD23" s="601"/>
      <c r="AE23" s="594">
        <f t="shared" si="8"/>
        <v>46211</v>
      </c>
      <c r="AF23" s="642">
        <f t="shared" si="5"/>
        <v>4</v>
      </c>
      <c r="AG23" s="646"/>
      <c r="AH23" s="598"/>
      <c r="AI23" s="598"/>
      <c r="AJ23" s="601"/>
      <c r="AL23" s="589" t="str">
        <f>IF($C$55&gt;$AT$4,"月1超","")</f>
        <v/>
      </c>
      <c r="AO23" s="682"/>
      <c r="AP23" s="683"/>
    </row>
    <row r="24" spans="1:42" s="394" customFormat="1" ht="27" customHeight="1" thickBot="1">
      <c r="A24" s="637">
        <f t="shared" si="9"/>
        <v>46062</v>
      </c>
      <c r="B24" s="641">
        <f t="shared" si="0"/>
        <v>2</v>
      </c>
      <c r="C24" s="645"/>
      <c r="D24" s="598"/>
      <c r="E24" s="598"/>
      <c r="F24" s="601"/>
      <c r="G24" s="594">
        <f t="shared" si="10"/>
        <v>46090</v>
      </c>
      <c r="H24" s="641">
        <f t="shared" si="1"/>
        <v>2</v>
      </c>
      <c r="I24" s="645"/>
      <c r="J24" s="598"/>
      <c r="K24" s="598"/>
      <c r="L24" s="601"/>
      <c r="M24" s="594">
        <f t="shared" si="6"/>
        <v>46121</v>
      </c>
      <c r="N24" s="642">
        <f t="shared" si="2"/>
        <v>5</v>
      </c>
      <c r="O24" s="646"/>
      <c r="P24" s="598"/>
      <c r="Q24" s="598"/>
      <c r="R24" s="601"/>
      <c r="S24" s="909">
        <f t="shared" si="11"/>
        <v>46151</v>
      </c>
      <c r="T24" s="910">
        <f t="shared" si="3"/>
        <v>7</v>
      </c>
      <c r="U24" s="646"/>
      <c r="V24" s="598"/>
      <c r="W24" s="598"/>
      <c r="X24" s="601"/>
      <c r="Y24" s="594">
        <f t="shared" si="7"/>
        <v>46182</v>
      </c>
      <c r="Z24" s="641">
        <f t="shared" si="4"/>
        <v>3</v>
      </c>
      <c r="AA24" s="645"/>
      <c r="AB24" s="598"/>
      <c r="AC24" s="598"/>
      <c r="AD24" s="601"/>
      <c r="AE24" s="594">
        <f t="shared" si="8"/>
        <v>46212</v>
      </c>
      <c r="AF24" s="642">
        <f t="shared" si="5"/>
        <v>5</v>
      </c>
      <c r="AG24" s="646"/>
      <c r="AH24" s="598"/>
      <c r="AI24" s="598"/>
      <c r="AJ24" s="601"/>
      <c r="AL24" s="589" t="str">
        <f>IF($I$55&gt;$AT$4,"月2超","")</f>
        <v/>
      </c>
      <c r="AO24" s="682"/>
      <c r="AP24" s="683"/>
    </row>
    <row r="25" spans="1:42" s="394" customFormat="1" ht="27" customHeight="1" thickBot="1">
      <c r="A25" s="637">
        <f t="shared" si="9"/>
        <v>46063</v>
      </c>
      <c r="B25" s="641">
        <f t="shared" si="0"/>
        <v>3</v>
      </c>
      <c r="C25" s="645"/>
      <c r="D25" s="598"/>
      <c r="E25" s="598"/>
      <c r="F25" s="601"/>
      <c r="G25" s="590">
        <f t="shared" si="10"/>
        <v>46091</v>
      </c>
      <c r="H25" s="642">
        <f t="shared" si="1"/>
        <v>3</v>
      </c>
      <c r="I25" s="644"/>
      <c r="J25" s="597"/>
      <c r="K25" s="597"/>
      <c r="L25" s="602"/>
      <c r="M25" s="594">
        <f t="shared" si="6"/>
        <v>46122</v>
      </c>
      <c r="N25" s="641">
        <f t="shared" si="2"/>
        <v>6</v>
      </c>
      <c r="O25" s="646"/>
      <c r="P25" s="598"/>
      <c r="Q25" s="598"/>
      <c r="R25" s="601"/>
      <c r="S25" s="909">
        <f t="shared" si="11"/>
        <v>46152</v>
      </c>
      <c r="T25" s="910">
        <f t="shared" si="3"/>
        <v>1</v>
      </c>
      <c r="U25" s="645"/>
      <c r="V25" s="598"/>
      <c r="W25" s="598"/>
      <c r="X25" s="601"/>
      <c r="Y25" s="590">
        <f t="shared" si="7"/>
        <v>46183</v>
      </c>
      <c r="Z25" s="642">
        <f t="shared" si="4"/>
        <v>4</v>
      </c>
      <c r="AA25" s="644"/>
      <c r="AB25" s="597"/>
      <c r="AC25" s="597"/>
      <c r="AD25" s="602"/>
      <c r="AE25" s="594">
        <f t="shared" si="8"/>
        <v>46213</v>
      </c>
      <c r="AF25" s="641">
        <f t="shared" si="5"/>
        <v>6</v>
      </c>
      <c r="AG25" s="646"/>
      <c r="AH25" s="598"/>
      <c r="AI25" s="598"/>
      <c r="AJ25" s="601"/>
      <c r="AL25" s="589" t="str">
        <f>IF($O$55&gt;$AT$4,"月3超","")</f>
        <v/>
      </c>
      <c r="AO25" s="682"/>
      <c r="AP25" s="683"/>
    </row>
    <row r="26" spans="1:42" s="394" customFormat="1" ht="27" customHeight="1" thickBot="1">
      <c r="A26" s="637">
        <f t="shared" si="9"/>
        <v>46064</v>
      </c>
      <c r="B26" s="641">
        <f t="shared" si="0"/>
        <v>4</v>
      </c>
      <c r="C26" s="645"/>
      <c r="D26" s="598"/>
      <c r="E26" s="598"/>
      <c r="F26" s="601"/>
      <c r="G26" s="590">
        <f t="shared" si="10"/>
        <v>46092</v>
      </c>
      <c r="H26" s="642">
        <f t="shared" si="1"/>
        <v>4</v>
      </c>
      <c r="I26" s="646"/>
      <c r="J26" s="598"/>
      <c r="K26" s="598"/>
      <c r="L26" s="601"/>
      <c r="M26" s="590">
        <f t="shared" si="6"/>
        <v>46123</v>
      </c>
      <c r="N26" s="642">
        <f t="shared" si="2"/>
        <v>7</v>
      </c>
      <c r="O26" s="644"/>
      <c r="P26" s="597"/>
      <c r="Q26" s="597"/>
      <c r="R26" s="602"/>
      <c r="S26" s="909">
        <f t="shared" si="11"/>
        <v>46153</v>
      </c>
      <c r="T26" s="910">
        <f t="shared" si="3"/>
        <v>2</v>
      </c>
      <c r="U26" s="645"/>
      <c r="V26" s="598"/>
      <c r="W26" s="598"/>
      <c r="X26" s="601"/>
      <c r="Y26" s="590">
        <f t="shared" si="7"/>
        <v>46184</v>
      </c>
      <c r="Z26" s="642">
        <f t="shared" si="4"/>
        <v>5</v>
      </c>
      <c r="AA26" s="646"/>
      <c r="AB26" s="598"/>
      <c r="AC26" s="598"/>
      <c r="AD26" s="601"/>
      <c r="AE26" s="590">
        <f t="shared" si="8"/>
        <v>46214</v>
      </c>
      <c r="AF26" s="642">
        <f t="shared" si="5"/>
        <v>7</v>
      </c>
      <c r="AG26" s="644"/>
      <c r="AH26" s="597"/>
      <c r="AI26" s="597"/>
      <c r="AJ26" s="602"/>
      <c r="AL26" s="589" t="str">
        <f>IF($U$55&gt;$AT$4,"月4超","")</f>
        <v/>
      </c>
      <c r="AO26" s="682"/>
      <c r="AP26" s="683"/>
    </row>
    <row r="27" spans="1:42" s="394" customFormat="1" ht="27" customHeight="1" thickBot="1">
      <c r="A27" s="638">
        <f t="shared" si="9"/>
        <v>46065</v>
      </c>
      <c r="B27" s="642">
        <f t="shared" si="0"/>
        <v>5</v>
      </c>
      <c r="C27" s="647"/>
      <c r="D27" s="597"/>
      <c r="E27" s="597"/>
      <c r="F27" s="602"/>
      <c r="G27" s="590">
        <f t="shared" si="10"/>
        <v>46093</v>
      </c>
      <c r="H27" s="642">
        <f t="shared" si="1"/>
        <v>5</v>
      </c>
      <c r="I27" s="646"/>
      <c r="J27" s="598"/>
      <c r="K27" s="598"/>
      <c r="L27" s="601"/>
      <c r="M27" s="590">
        <f t="shared" si="6"/>
        <v>46124</v>
      </c>
      <c r="N27" s="642">
        <f t="shared" si="2"/>
        <v>1</v>
      </c>
      <c r="O27" s="644"/>
      <c r="P27" s="597"/>
      <c r="Q27" s="597"/>
      <c r="R27" s="602"/>
      <c r="S27" s="911">
        <f t="shared" si="11"/>
        <v>46154</v>
      </c>
      <c r="T27" s="912">
        <f t="shared" si="3"/>
        <v>3</v>
      </c>
      <c r="U27" s="647"/>
      <c r="V27" s="597"/>
      <c r="W27" s="597"/>
      <c r="X27" s="602"/>
      <c r="Y27" s="590">
        <f t="shared" si="7"/>
        <v>46185</v>
      </c>
      <c r="Z27" s="642">
        <f t="shared" si="4"/>
        <v>6</v>
      </c>
      <c r="AA27" s="646"/>
      <c r="AB27" s="598"/>
      <c r="AC27" s="598"/>
      <c r="AD27" s="601"/>
      <c r="AE27" s="590">
        <f t="shared" si="8"/>
        <v>46215</v>
      </c>
      <c r="AF27" s="642">
        <f t="shared" si="5"/>
        <v>1</v>
      </c>
      <c r="AG27" s="644"/>
      <c r="AH27" s="597"/>
      <c r="AI27" s="597"/>
      <c r="AJ27" s="602"/>
      <c r="AL27" s="589" t="str">
        <f>IF($AA$55&gt;$AT$4,"月5超","")</f>
        <v/>
      </c>
      <c r="AO27" s="682"/>
      <c r="AP27" s="683"/>
    </row>
    <row r="28" spans="1:42" s="394" customFormat="1" ht="27" customHeight="1" thickBot="1">
      <c r="A28" s="637">
        <f t="shared" si="9"/>
        <v>46066</v>
      </c>
      <c r="B28" s="641">
        <f t="shared" si="0"/>
        <v>6</v>
      </c>
      <c r="C28" s="644"/>
      <c r="D28" s="597"/>
      <c r="E28" s="597"/>
      <c r="F28" s="602"/>
      <c r="G28" s="590">
        <f t="shared" si="10"/>
        <v>46094</v>
      </c>
      <c r="H28" s="642">
        <f t="shared" si="1"/>
        <v>6</v>
      </c>
      <c r="I28" s="646"/>
      <c r="J28" s="598"/>
      <c r="K28" s="598"/>
      <c r="L28" s="601"/>
      <c r="M28" s="594">
        <f t="shared" si="6"/>
        <v>46125</v>
      </c>
      <c r="N28" s="642">
        <f t="shared" si="2"/>
        <v>2</v>
      </c>
      <c r="O28" s="644"/>
      <c r="P28" s="598"/>
      <c r="Q28" s="598"/>
      <c r="R28" s="601"/>
      <c r="S28" s="909">
        <f t="shared" si="11"/>
        <v>46155</v>
      </c>
      <c r="T28" s="910">
        <f t="shared" si="3"/>
        <v>4</v>
      </c>
      <c r="U28" s="644"/>
      <c r="V28" s="597"/>
      <c r="W28" s="597"/>
      <c r="X28" s="602"/>
      <c r="Y28" s="590">
        <f t="shared" si="7"/>
        <v>46186</v>
      </c>
      <c r="Z28" s="642">
        <f t="shared" si="4"/>
        <v>7</v>
      </c>
      <c r="AA28" s="646"/>
      <c r="AB28" s="598"/>
      <c r="AC28" s="598"/>
      <c r="AD28" s="601"/>
      <c r="AE28" s="594">
        <f t="shared" si="8"/>
        <v>46216</v>
      </c>
      <c r="AF28" s="642">
        <f t="shared" si="5"/>
        <v>2</v>
      </c>
      <c r="AG28" s="646"/>
      <c r="AH28" s="598"/>
      <c r="AI28" s="598"/>
      <c r="AJ28" s="601"/>
      <c r="AL28" s="592" t="str">
        <f>IF($AG$55&gt;$AT$4,"月6超","")</f>
        <v/>
      </c>
      <c r="AO28" s="682"/>
      <c r="AP28" s="683"/>
    </row>
    <row r="29" spans="1:42" s="394" customFormat="1" ht="27" customHeight="1" thickBot="1">
      <c r="A29" s="637">
        <f t="shared" si="9"/>
        <v>46067</v>
      </c>
      <c r="B29" s="641">
        <f t="shared" si="0"/>
        <v>7</v>
      </c>
      <c r="C29" s="645"/>
      <c r="D29" s="598"/>
      <c r="E29" s="598"/>
      <c r="F29" s="601"/>
      <c r="G29" s="590">
        <f t="shared" si="10"/>
        <v>46095</v>
      </c>
      <c r="H29" s="642">
        <f t="shared" si="1"/>
        <v>7</v>
      </c>
      <c r="I29" s="646"/>
      <c r="J29" s="598"/>
      <c r="K29" s="598"/>
      <c r="L29" s="601"/>
      <c r="M29" s="594">
        <f t="shared" si="6"/>
        <v>46126</v>
      </c>
      <c r="N29" s="642">
        <f t="shared" si="2"/>
        <v>3</v>
      </c>
      <c r="O29" s="646"/>
      <c r="P29" s="598"/>
      <c r="Q29" s="598"/>
      <c r="R29" s="601"/>
      <c r="S29" s="909">
        <f t="shared" si="11"/>
        <v>46156</v>
      </c>
      <c r="T29" s="910">
        <f t="shared" si="3"/>
        <v>5</v>
      </c>
      <c r="U29" s="645"/>
      <c r="V29" s="598"/>
      <c r="W29" s="598"/>
      <c r="X29" s="601"/>
      <c r="Y29" s="590">
        <f t="shared" si="7"/>
        <v>46187</v>
      </c>
      <c r="Z29" s="642">
        <f t="shared" si="4"/>
        <v>1</v>
      </c>
      <c r="AA29" s="646"/>
      <c r="AB29" s="598"/>
      <c r="AC29" s="598"/>
      <c r="AD29" s="601"/>
      <c r="AE29" s="594">
        <f t="shared" si="8"/>
        <v>46217</v>
      </c>
      <c r="AF29" s="642">
        <f t="shared" si="5"/>
        <v>3</v>
      </c>
      <c r="AG29" s="646"/>
      <c r="AH29" s="598"/>
      <c r="AI29" s="598"/>
      <c r="AJ29" s="601"/>
      <c r="AL29" s="593"/>
      <c r="AO29" s="682"/>
      <c r="AP29" s="683"/>
    </row>
    <row r="30" spans="1:42" s="394" customFormat="1" ht="27" customHeight="1" thickBot="1">
      <c r="A30" s="637">
        <f t="shared" si="9"/>
        <v>46068</v>
      </c>
      <c r="B30" s="641">
        <f t="shared" si="0"/>
        <v>1</v>
      </c>
      <c r="C30" s="645"/>
      <c r="D30" s="598"/>
      <c r="E30" s="598"/>
      <c r="F30" s="601"/>
      <c r="G30" s="590">
        <f t="shared" si="10"/>
        <v>46096</v>
      </c>
      <c r="H30" s="642">
        <f t="shared" si="1"/>
        <v>1</v>
      </c>
      <c r="I30" s="646"/>
      <c r="J30" s="598"/>
      <c r="K30" s="598"/>
      <c r="L30" s="601"/>
      <c r="M30" s="594">
        <f t="shared" si="6"/>
        <v>46127</v>
      </c>
      <c r="N30" s="642">
        <f t="shared" si="2"/>
        <v>4</v>
      </c>
      <c r="O30" s="646"/>
      <c r="P30" s="598"/>
      <c r="Q30" s="598"/>
      <c r="R30" s="601"/>
      <c r="S30" s="909">
        <f t="shared" si="11"/>
        <v>46157</v>
      </c>
      <c r="T30" s="910">
        <f t="shared" si="3"/>
        <v>6</v>
      </c>
      <c r="U30" s="645"/>
      <c r="V30" s="598"/>
      <c r="W30" s="598"/>
      <c r="X30" s="601"/>
      <c r="Y30" s="590">
        <f t="shared" si="7"/>
        <v>46188</v>
      </c>
      <c r="Z30" s="642">
        <f t="shared" si="4"/>
        <v>2</v>
      </c>
      <c r="AA30" s="646"/>
      <c r="AB30" s="598"/>
      <c r="AC30" s="598"/>
      <c r="AD30" s="601"/>
      <c r="AE30" s="594">
        <f t="shared" si="8"/>
        <v>46218</v>
      </c>
      <c r="AF30" s="642">
        <f t="shared" si="5"/>
        <v>4</v>
      </c>
      <c r="AG30" s="646"/>
      <c r="AH30" s="598"/>
      <c r="AI30" s="598"/>
      <c r="AJ30" s="601"/>
      <c r="AL30" s="592" t="str">
        <f>IF(J8&lt;&gt;M8,"総不一","")</f>
        <v/>
      </c>
      <c r="AO30" s="682"/>
      <c r="AP30" s="683"/>
    </row>
    <row r="31" spans="1:42" s="394" customFormat="1" ht="27" customHeight="1" thickBot="1">
      <c r="A31" s="637">
        <f t="shared" si="9"/>
        <v>46069</v>
      </c>
      <c r="B31" s="641">
        <f t="shared" si="0"/>
        <v>2</v>
      </c>
      <c r="C31" s="645"/>
      <c r="D31" s="598"/>
      <c r="E31" s="598"/>
      <c r="F31" s="601"/>
      <c r="G31" s="590">
        <f t="shared" si="10"/>
        <v>46097</v>
      </c>
      <c r="H31" s="642">
        <f t="shared" si="1"/>
        <v>2</v>
      </c>
      <c r="I31" s="646"/>
      <c r="J31" s="598"/>
      <c r="K31" s="598"/>
      <c r="L31" s="601"/>
      <c r="M31" s="594">
        <f t="shared" si="6"/>
        <v>46128</v>
      </c>
      <c r="N31" s="642">
        <f t="shared" si="2"/>
        <v>5</v>
      </c>
      <c r="O31" s="644"/>
      <c r="P31" s="598"/>
      <c r="Q31" s="598"/>
      <c r="R31" s="601"/>
      <c r="S31" s="909">
        <f t="shared" si="11"/>
        <v>46158</v>
      </c>
      <c r="T31" s="910">
        <f t="shared" si="3"/>
        <v>7</v>
      </c>
      <c r="U31" s="645"/>
      <c r="V31" s="598"/>
      <c r="W31" s="598"/>
      <c r="X31" s="601"/>
      <c r="Y31" s="590">
        <f t="shared" si="7"/>
        <v>46189</v>
      </c>
      <c r="Z31" s="642">
        <f t="shared" si="4"/>
        <v>3</v>
      </c>
      <c r="AA31" s="646"/>
      <c r="AB31" s="598"/>
      <c r="AC31" s="598"/>
      <c r="AD31" s="601"/>
      <c r="AE31" s="594">
        <f t="shared" si="8"/>
        <v>46219</v>
      </c>
      <c r="AF31" s="642">
        <f t="shared" si="5"/>
        <v>5</v>
      </c>
      <c r="AG31" s="646"/>
      <c r="AH31" s="598"/>
      <c r="AI31" s="598"/>
      <c r="AJ31" s="601"/>
      <c r="AL31" s="592" t="str">
        <f>IF(J9&lt;&gt;M9,"学不一","")</f>
        <v/>
      </c>
      <c r="AO31" s="682"/>
      <c r="AP31" s="683"/>
    </row>
    <row r="32" spans="1:42" s="394" customFormat="1" ht="27" customHeight="1" thickBot="1">
      <c r="A32" s="637">
        <f t="shared" si="9"/>
        <v>46070</v>
      </c>
      <c r="B32" s="641">
        <f t="shared" si="0"/>
        <v>3</v>
      </c>
      <c r="C32" s="645"/>
      <c r="D32" s="598"/>
      <c r="E32" s="598"/>
      <c r="F32" s="601"/>
      <c r="G32" s="590">
        <f t="shared" si="10"/>
        <v>46098</v>
      </c>
      <c r="H32" s="642">
        <f t="shared" si="1"/>
        <v>3</v>
      </c>
      <c r="I32" s="646"/>
      <c r="J32" s="598"/>
      <c r="K32" s="598"/>
      <c r="L32" s="601"/>
      <c r="M32" s="594">
        <f t="shared" si="6"/>
        <v>46129</v>
      </c>
      <c r="N32" s="642">
        <f t="shared" si="2"/>
        <v>6</v>
      </c>
      <c r="O32" s="644"/>
      <c r="P32" s="598"/>
      <c r="Q32" s="598"/>
      <c r="R32" s="601"/>
      <c r="S32" s="909">
        <f t="shared" si="11"/>
        <v>46159</v>
      </c>
      <c r="T32" s="910">
        <f t="shared" si="3"/>
        <v>1</v>
      </c>
      <c r="U32" s="645"/>
      <c r="V32" s="598"/>
      <c r="W32" s="598"/>
      <c r="X32" s="601"/>
      <c r="Y32" s="590">
        <f t="shared" si="7"/>
        <v>46190</v>
      </c>
      <c r="Z32" s="642">
        <f t="shared" si="4"/>
        <v>4</v>
      </c>
      <c r="AA32" s="646"/>
      <c r="AB32" s="598"/>
      <c r="AC32" s="598"/>
      <c r="AD32" s="601"/>
      <c r="AE32" s="594">
        <f t="shared" si="8"/>
        <v>46220</v>
      </c>
      <c r="AF32" s="642">
        <f t="shared" si="5"/>
        <v>6</v>
      </c>
      <c r="AG32" s="646"/>
      <c r="AH32" s="598"/>
      <c r="AI32" s="598"/>
      <c r="AJ32" s="601"/>
      <c r="AL32" s="592" t="str">
        <f>IF(J10&lt;&gt;M10,"実不一","")</f>
        <v/>
      </c>
      <c r="AO32" s="682"/>
      <c r="AP32" s="683"/>
    </row>
    <row r="33" spans="1:42" s="394" customFormat="1" ht="27" customHeight="1" thickBot="1">
      <c r="A33" s="637">
        <f t="shared" si="9"/>
        <v>46071</v>
      </c>
      <c r="B33" s="641">
        <f t="shared" si="0"/>
        <v>4</v>
      </c>
      <c r="C33" s="645"/>
      <c r="D33" s="598"/>
      <c r="E33" s="598"/>
      <c r="F33" s="601"/>
      <c r="G33" s="590">
        <f t="shared" si="10"/>
        <v>46099</v>
      </c>
      <c r="H33" s="642">
        <f t="shared" si="1"/>
        <v>4</v>
      </c>
      <c r="I33" s="646"/>
      <c r="J33" s="598"/>
      <c r="K33" s="598"/>
      <c r="L33" s="601"/>
      <c r="M33" s="594">
        <f t="shared" si="6"/>
        <v>46130</v>
      </c>
      <c r="N33" s="642">
        <f t="shared" si="2"/>
        <v>7</v>
      </c>
      <c r="O33" s="646"/>
      <c r="P33" s="598"/>
      <c r="Q33" s="598"/>
      <c r="R33" s="601"/>
      <c r="S33" s="909">
        <f t="shared" si="11"/>
        <v>46160</v>
      </c>
      <c r="T33" s="910">
        <f t="shared" si="3"/>
        <v>2</v>
      </c>
      <c r="U33" s="645"/>
      <c r="V33" s="598"/>
      <c r="W33" s="598"/>
      <c r="X33" s="601"/>
      <c r="Y33" s="590">
        <f t="shared" si="7"/>
        <v>46191</v>
      </c>
      <c r="Z33" s="642">
        <f t="shared" si="4"/>
        <v>5</v>
      </c>
      <c r="AA33" s="646"/>
      <c r="AB33" s="598"/>
      <c r="AC33" s="598"/>
      <c r="AD33" s="601"/>
      <c r="AE33" s="594">
        <f t="shared" si="8"/>
        <v>46221</v>
      </c>
      <c r="AF33" s="642">
        <f t="shared" si="5"/>
        <v>7</v>
      </c>
      <c r="AG33" s="646"/>
      <c r="AH33" s="598"/>
      <c r="AI33" s="598"/>
      <c r="AJ33" s="601"/>
      <c r="AL33" s="592" t="str">
        <f>IF(J11&lt;&gt;M11,"就不一","")</f>
        <v/>
      </c>
      <c r="AO33" s="682"/>
      <c r="AP33" s="683"/>
    </row>
    <row r="34" spans="1:42" s="394" customFormat="1" ht="27" customHeight="1" thickBot="1">
      <c r="A34" s="637">
        <f t="shared" si="9"/>
        <v>46072</v>
      </c>
      <c r="B34" s="641">
        <f t="shared" si="0"/>
        <v>5</v>
      </c>
      <c r="C34" s="645"/>
      <c r="D34" s="598"/>
      <c r="E34" s="598"/>
      <c r="F34" s="601"/>
      <c r="G34" s="590">
        <f t="shared" si="10"/>
        <v>46100</v>
      </c>
      <c r="H34" s="642">
        <f t="shared" si="1"/>
        <v>5</v>
      </c>
      <c r="I34" s="646"/>
      <c r="J34" s="598"/>
      <c r="K34" s="598"/>
      <c r="L34" s="601"/>
      <c r="M34" s="594">
        <f t="shared" si="6"/>
        <v>46131</v>
      </c>
      <c r="N34" s="641">
        <f t="shared" si="2"/>
        <v>1</v>
      </c>
      <c r="O34" s="644"/>
      <c r="P34" s="598"/>
      <c r="Q34" s="598"/>
      <c r="R34" s="601"/>
      <c r="S34" s="909">
        <f t="shared" si="11"/>
        <v>46161</v>
      </c>
      <c r="T34" s="910">
        <f t="shared" si="3"/>
        <v>3</v>
      </c>
      <c r="U34" s="645"/>
      <c r="V34" s="598"/>
      <c r="W34" s="598"/>
      <c r="X34" s="601"/>
      <c r="Y34" s="590">
        <f t="shared" si="7"/>
        <v>46192</v>
      </c>
      <c r="Z34" s="642">
        <f t="shared" si="4"/>
        <v>6</v>
      </c>
      <c r="AA34" s="646"/>
      <c r="AB34" s="598"/>
      <c r="AC34" s="598"/>
      <c r="AD34" s="601"/>
      <c r="AE34" s="594">
        <f t="shared" si="8"/>
        <v>46222</v>
      </c>
      <c r="AF34" s="641">
        <f t="shared" si="5"/>
        <v>1</v>
      </c>
      <c r="AG34" s="645"/>
      <c r="AH34" s="598"/>
      <c r="AI34" s="598"/>
      <c r="AJ34" s="601"/>
      <c r="AL34" s="593"/>
      <c r="AO34" s="682"/>
      <c r="AP34" s="683"/>
    </row>
    <row r="35" spans="1:42" s="394" customFormat="1" ht="27" customHeight="1" thickBot="1">
      <c r="A35" s="637">
        <f t="shared" si="9"/>
        <v>46073</v>
      </c>
      <c r="B35" s="641">
        <f t="shared" si="0"/>
        <v>6</v>
      </c>
      <c r="C35" s="644"/>
      <c r="D35" s="597"/>
      <c r="E35" s="597"/>
      <c r="F35" s="602"/>
      <c r="G35" s="590">
        <f t="shared" si="10"/>
        <v>46101</v>
      </c>
      <c r="H35" s="642">
        <f t="shared" si="1"/>
        <v>6</v>
      </c>
      <c r="I35" s="644"/>
      <c r="J35" s="597"/>
      <c r="K35" s="597"/>
      <c r="L35" s="602"/>
      <c r="M35" s="594">
        <f t="shared" si="6"/>
        <v>46132</v>
      </c>
      <c r="N35" s="642">
        <f t="shared" si="2"/>
        <v>2</v>
      </c>
      <c r="O35" s="644"/>
      <c r="P35" s="598"/>
      <c r="Q35" s="598"/>
      <c r="R35" s="601"/>
      <c r="S35" s="909">
        <f t="shared" si="11"/>
        <v>46162</v>
      </c>
      <c r="T35" s="910">
        <f t="shared" si="3"/>
        <v>4</v>
      </c>
      <c r="U35" s="644"/>
      <c r="V35" s="597"/>
      <c r="W35" s="597"/>
      <c r="X35" s="602"/>
      <c r="Y35" s="590">
        <f t="shared" si="7"/>
        <v>46193</v>
      </c>
      <c r="Z35" s="642">
        <f t="shared" si="4"/>
        <v>7</v>
      </c>
      <c r="AA35" s="644"/>
      <c r="AB35" s="597"/>
      <c r="AC35" s="597"/>
      <c r="AD35" s="602"/>
      <c r="AE35" s="594">
        <f t="shared" si="8"/>
        <v>46223</v>
      </c>
      <c r="AF35" s="642">
        <f t="shared" si="5"/>
        <v>2</v>
      </c>
      <c r="AG35" s="646"/>
      <c r="AH35" s="598"/>
      <c r="AI35" s="598"/>
      <c r="AJ35" s="601"/>
      <c r="AL35" s="592" t="str">
        <f>IF(($M$9+$M$10)&lt;$AR$3,"実訓不","")</f>
        <v>実訓不</v>
      </c>
      <c r="AO35" s="682"/>
      <c r="AP35" s="683"/>
    </row>
    <row r="36" spans="1:42" s="394" customFormat="1" ht="27" customHeight="1" thickBot="1">
      <c r="A36" s="637">
        <f t="shared" si="9"/>
        <v>46074</v>
      </c>
      <c r="B36" s="641">
        <f t="shared" si="0"/>
        <v>7</v>
      </c>
      <c r="C36" s="645"/>
      <c r="D36" s="598"/>
      <c r="E36" s="598"/>
      <c r="F36" s="601"/>
      <c r="G36" s="594">
        <f t="shared" si="10"/>
        <v>46102</v>
      </c>
      <c r="H36" s="641">
        <f t="shared" si="1"/>
        <v>7</v>
      </c>
      <c r="I36" s="645"/>
      <c r="J36" s="598"/>
      <c r="K36" s="598"/>
      <c r="L36" s="601"/>
      <c r="M36" s="594">
        <f t="shared" si="6"/>
        <v>46133</v>
      </c>
      <c r="N36" s="642">
        <f t="shared" si="2"/>
        <v>3</v>
      </c>
      <c r="O36" s="646"/>
      <c r="P36" s="598"/>
      <c r="Q36" s="598"/>
      <c r="R36" s="601"/>
      <c r="S36" s="909">
        <f t="shared" si="11"/>
        <v>46163</v>
      </c>
      <c r="T36" s="910">
        <f t="shared" si="3"/>
        <v>5</v>
      </c>
      <c r="U36" s="645"/>
      <c r="V36" s="598"/>
      <c r="W36" s="598"/>
      <c r="X36" s="601"/>
      <c r="Y36" s="594">
        <f t="shared" si="7"/>
        <v>46194</v>
      </c>
      <c r="Z36" s="641">
        <f t="shared" si="4"/>
        <v>1</v>
      </c>
      <c r="AA36" s="645"/>
      <c r="AB36" s="598"/>
      <c r="AC36" s="598"/>
      <c r="AD36" s="601"/>
      <c r="AE36" s="594">
        <f t="shared" si="8"/>
        <v>46224</v>
      </c>
      <c r="AF36" s="642">
        <f t="shared" si="5"/>
        <v>3</v>
      </c>
      <c r="AG36" s="646"/>
      <c r="AH36" s="598"/>
      <c r="AI36" s="598"/>
      <c r="AJ36" s="601"/>
      <c r="AL36" s="592" t="str">
        <f>IF(($M$9+$M$10)&gt;$AT$3,"実訓超","")</f>
        <v/>
      </c>
      <c r="AO36" s="682"/>
      <c r="AP36" s="683"/>
    </row>
    <row r="37" spans="1:42" s="394" customFormat="1" ht="27" customHeight="1" thickBot="1">
      <c r="A37" s="637">
        <f t="shared" si="9"/>
        <v>46075</v>
      </c>
      <c r="B37" s="641">
        <f t="shared" si="0"/>
        <v>1</v>
      </c>
      <c r="C37" s="645"/>
      <c r="D37" s="598"/>
      <c r="E37" s="598"/>
      <c r="F37" s="601"/>
      <c r="G37" s="590">
        <f t="shared" si="10"/>
        <v>46103</v>
      </c>
      <c r="H37" s="642">
        <f t="shared" si="1"/>
        <v>1</v>
      </c>
      <c r="I37" s="644"/>
      <c r="J37" s="597"/>
      <c r="K37" s="597"/>
      <c r="L37" s="602"/>
      <c r="M37" s="594">
        <f t="shared" si="6"/>
        <v>46134</v>
      </c>
      <c r="N37" s="642">
        <f t="shared" si="2"/>
        <v>4</v>
      </c>
      <c r="O37" s="646"/>
      <c r="P37" s="598"/>
      <c r="Q37" s="598"/>
      <c r="R37" s="601"/>
      <c r="S37" s="909">
        <f t="shared" si="11"/>
        <v>46164</v>
      </c>
      <c r="T37" s="910">
        <f t="shared" si="3"/>
        <v>6</v>
      </c>
      <c r="U37" s="645"/>
      <c r="V37" s="598"/>
      <c r="W37" s="598"/>
      <c r="X37" s="601"/>
      <c r="Y37" s="590">
        <f t="shared" si="7"/>
        <v>46195</v>
      </c>
      <c r="Z37" s="642">
        <f t="shared" si="4"/>
        <v>2</v>
      </c>
      <c r="AA37" s="644"/>
      <c r="AB37" s="597"/>
      <c r="AC37" s="597"/>
      <c r="AD37" s="602"/>
      <c r="AE37" s="594">
        <f t="shared" si="8"/>
        <v>46225</v>
      </c>
      <c r="AF37" s="642">
        <f t="shared" si="5"/>
        <v>4</v>
      </c>
      <c r="AG37" s="646"/>
      <c r="AH37" s="598"/>
      <c r="AI37" s="598"/>
      <c r="AJ37" s="601"/>
      <c r="AL37" s="592" t="str">
        <f>IF($M$11&lt;$AR$14,"就支不","")</f>
        <v>就支不</v>
      </c>
      <c r="AO37" s="682"/>
      <c r="AP37" s="683"/>
    </row>
    <row r="38" spans="1:42" s="394" customFormat="1" ht="27" customHeight="1" thickBot="1">
      <c r="A38" s="637">
        <f t="shared" si="9"/>
        <v>46076</v>
      </c>
      <c r="B38" s="641">
        <f t="shared" si="0"/>
        <v>2</v>
      </c>
      <c r="C38" s="645"/>
      <c r="D38" s="598"/>
      <c r="E38" s="598"/>
      <c r="F38" s="601"/>
      <c r="G38" s="590">
        <f t="shared" si="10"/>
        <v>46104</v>
      </c>
      <c r="H38" s="642">
        <f t="shared" si="1"/>
        <v>2</v>
      </c>
      <c r="I38" s="644"/>
      <c r="J38" s="597"/>
      <c r="K38" s="597"/>
      <c r="L38" s="602"/>
      <c r="M38" s="594">
        <f t="shared" si="6"/>
        <v>46135</v>
      </c>
      <c r="N38" s="641">
        <f t="shared" si="2"/>
        <v>5</v>
      </c>
      <c r="O38" s="644"/>
      <c r="P38" s="598"/>
      <c r="Q38" s="598"/>
      <c r="R38" s="601"/>
      <c r="S38" s="909">
        <f t="shared" si="11"/>
        <v>46165</v>
      </c>
      <c r="T38" s="910">
        <f t="shared" si="3"/>
        <v>7</v>
      </c>
      <c r="U38" s="645"/>
      <c r="V38" s="598"/>
      <c r="W38" s="598"/>
      <c r="X38" s="601"/>
      <c r="Y38" s="590">
        <f t="shared" si="7"/>
        <v>46196</v>
      </c>
      <c r="Z38" s="642">
        <f t="shared" si="4"/>
        <v>3</v>
      </c>
      <c r="AA38" s="644"/>
      <c r="AB38" s="597"/>
      <c r="AC38" s="597"/>
      <c r="AD38" s="602"/>
      <c r="AE38" s="594">
        <f t="shared" si="8"/>
        <v>46226</v>
      </c>
      <c r="AF38" s="641">
        <f t="shared" si="5"/>
        <v>5</v>
      </c>
      <c r="AG38" s="646"/>
      <c r="AH38" s="598"/>
      <c r="AI38" s="598"/>
      <c r="AJ38" s="601"/>
      <c r="AL38" s="592" t="str">
        <f>IF($M$11&gt;$AT$14,"就支超","")</f>
        <v/>
      </c>
      <c r="AO38" s="682"/>
      <c r="AP38" s="683"/>
    </row>
    <row r="39" spans="1:42" s="394" customFormat="1" ht="27" customHeight="1">
      <c r="A39" s="637">
        <f t="shared" si="9"/>
        <v>46077</v>
      </c>
      <c r="B39" s="641">
        <f t="shared" si="0"/>
        <v>3</v>
      </c>
      <c r="C39" s="645"/>
      <c r="D39" s="598"/>
      <c r="E39" s="598"/>
      <c r="F39" s="601"/>
      <c r="G39" s="594">
        <f t="shared" si="10"/>
        <v>46105</v>
      </c>
      <c r="H39" s="641">
        <f t="shared" si="1"/>
        <v>3</v>
      </c>
      <c r="I39" s="646"/>
      <c r="J39" s="598"/>
      <c r="K39" s="598"/>
      <c r="L39" s="601"/>
      <c r="M39" s="594">
        <f t="shared" si="6"/>
        <v>46136</v>
      </c>
      <c r="N39" s="641">
        <f t="shared" si="2"/>
        <v>6</v>
      </c>
      <c r="O39" s="644"/>
      <c r="P39" s="598"/>
      <c r="Q39" s="598"/>
      <c r="R39" s="601"/>
      <c r="S39" s="909">
        <f t="shared" si="11"/>
        <v>46166</v>
      </c>
      <c r="T39" s="910">
        <f t="shared" si="3"/>
        <v>1</v>
      </c>
      <c r="U39" s="645"/>
      <c r="V39" s="598"/>
      <c r="W39" s="598"/>
      <c r="X39" s="601"/>
      <c r="Y39" s="594">
        <f t="shared" si="7"/>
        <v>46197</v>
      </c>
      <c r="Z39" s="641">
        <f t="shared" si="4"/>
        <v>4</v>
      </c>
      <c r="AA39" s="646"/>
      <c r="AB39" s="598"/>
      <c r="AC39" s="598"/>
      <c r="AD39" s="601"/>
      <c r="AE39" s="594">
        <f t="shared" si="8"/>
        <v>46227</v>
      </c>
      <c r="AF39" s="641">
        <f t="shared" si="5"/>
        <v>6</v>
      </c>
      <c r="AG39" s="645"/>
      <c r="AH39" s="598"/>
      <c r="AI39" s="598"/>
      <c r="AJ39" s="601"/>
      <c r="AL39" s="593"/>
      <c r="AO39" s="682"/>
      <c r="AP39" s="683"/>
    </row>
    <row r="40" spans="1:42" s="394" customFormat="1" ht="27" customHeight="1">
      <c r="A40" s="637">
        <f t="shared" si="9"/>
        <v>46078</v>
      </c>
      <c r="B40" s="641">
        <f t="shared" si="0"/>
        <v>4</v>
      </c>
      <c r="C40" s="645"/>
      <c r="D40" s="598"/>
      <c r="E40" s="598"/>
      <c r="F40" s="601"/>
      <c r="G40" s="590">
        <f t="shared" si="10"/>
        <v>46106</v>
      </c>
      <c r="H40" s="642">
        <f t="shared" si="1"/>
        <v>4</v>
      </c>
      <c r="I40" s="645"/>
      <c r="J40" s="598"/>
      <c r="K40" s="598"/>
      <c r="L40" s="601"/>
      <c r="M40" s="594">
        <f t="shared" si="6"/>
        <v>46137</v>
      </c>
      <c r="N40" s="641">
        <f t="shared" si="2"/>
        <v>7</v>
      </c>
      <c r="O40" s="644"/>
      <c r="P40" s="598"/>
      <c r="Q40" s="598"/>
      <c r="R40" s="601"/>
      <c r="S40" s="909">
        <f t="shared" si="11"/>
        <v>46167</v>
      </c>
      <c r="T40" s="910">
        <f t="shared" si="3"/>
        <v>2</v>
      </c>
      <c r="U40" s="645"/>
      <c r="V40" s="598"/>
      <c r="W40" s="598"/>
      <c r="X40" s="601"/>
      <c r="Y40" s="590">
        <f t="shared" si="7"/>
        <v>46198</v>
      </c>
      <c r="Z40" s="642">
        <f t="shared" si="4"/>
        <v>5</v>
      </c>
      <c r="AA40" s="646"/>
      <c r="AB40" s="598"/>
      <c r="AC40" s="598"/>
      <c r="AD40" s="601"/>
      <c r="AE40" s="594">
        <f t="shared" si="8"/>
        <v>46228</v>
      </c>
      <c r="AF40" s="641">
        <f t="shared" si="5"/>
        <v>7</v>
      </c>
      <c r="AG40" s="645"/>
      <c r="AH40" s="598"/>
      <c r="AI40" s="598"/>
      <c r="AJ40" s="601"/>
      <c r="AL40" s="593"/>
      <c r="AO40" s="684"/>
      <c r="AP40" s="685"/>
    </row>
    <row r="41" spans="1:42" s="394" customFormat="1" ht="27" customHeight="1">
      <c r="A41" s="637">
        <f t="shared" si="9"/>
        <v>46079</v>
      </c>
      <c r="B41" s="641">
        <f t="shared" si="0"/>
        <v>5</v>
      </c>
      <c r="C41" s="645"/>
      <c r="D41" s="598"/>
      <c r="E41" s="598"/>
      <c r="F41" s="601"/>
      <c r="G41" s="590">
        <f t="shared" si="10"/>
        <v>46107</v>
      </c>
      <c r="H41" s="642">
        <f t="shared" si="1"/>
        <v>5</v>
      </c>
      <c r="I41" s="646"/>
      <c r="J41" s="598"/>
      <c r="K41" s="598"/>
      <c r="L41" s="601"/>
      <c r="M41" s="594">
        <f t="shared" si="6"/>
        <v>46138</v>
      </c>
      <c r="N41" s="641">
        <f t="shared" si="2"/>
        <v>1</v>
      </c>
      <c r="O41" s="645"/>
      <c r="P41" s="598"/>
      <c r="Q41" s="598"/>
      <c r="R41" s="601"/>
      <c r="S41" s="909">
        <f t="shared" si="11"/>
        <v>46168</v>
      </c>
      <c r="T41" s="910">
        <f t="shared" si="3"/>
        <v>3</v>
      </c>
      <c r="U41" s="645"/>
      <c r="V41" s="598"/>
      <c r="W41" s="598"/>
      <c r="X41" s="601"/>
      <c r="Y41" s="590">
        <f t="shared" si="7"/>
        <v>46199</v>
      </c>
      <c r="Z41" s="642">
        <f t="shared" si="4"/>
        <v>6</v>
      </c>
      <c r="AA41" s="646"/>
      <c r="AB41" s="598"/>
      <c r="AC41" s="598"/>
      <c r="AD41" s="601"/>
      <c r="AE41" s="594">
        <f t="shared" si="8"/>
        <v>46229</v>
      </c>
      <c r="AF41" s="641">
        <f t="shared" si="5"/>
        <v>1</v>
      </c>
      <c r="AG41" s="645"/>
      <c r="AH41" s="598"/>
      <c r="AI41" s="598"/>
      <c r="AJ41" s="601"/>
      <c r="AL41" s="593"/>
      <c r="AO41" s="684"/>
      <c r="AP41" s="685"/>
    </row>
    <row r="42" spans="1:42" s="394" customFormat="1" ht="27" customHeight="1">
      <c r="A42" s="637">
        <f t="shared" si="9"/>
        <v>46080</v>
      </c>
      <c r="B42" s="641">
        <f t="shared" si="0"/>
        <v>6</v>
      </c>
      <c r="C42" s="644"/>
      <c r="D42" s="597"/>
      <c r="E42" s="597"/>
      <c r="F42" s="602"/>
      <c r="G42" s="590">
        <f t="shared" si="10"/>
        <v>46108</v>
      </c>
      <c r="H42" s="642">
        <f t="shared" si="1"/>
        <v>6</v>
      </c>
      <c r="I42" s="646"/>
      <c r="J42" s="598"/>
      <c r="K42" s="598"/>
      <c r="L42" s="601"/>
      <c r="M42" s="594">
        <f t="shared" si="6"/>
        <v>46139</v>
      </c>
      <c r="N42" s="641">
        <f t="shared" si="2"/>
        <v>2</v>
      </c>
      <c r="O42" s="645"/>
      <c r="P42" s="598"/>
      <c r="Q42" s="598"/>
      <c r="R42" s="601"/>
      <c r="S42" s="909">
        <f t="shared" si="11"/>
        <v>46169</v>
      </c>
      <c r="T42" s="910">
        <f t="shared" si="3"/>
        <v>4</v>
      </c>
      <c r="U42" s="644"/>
      <c r="V42" s="597"/>
      <c r="W42" s="597"/>
      <c r="X42" s="602"/>
      <c r="Y42" s="590">
        <f t="shared" si="7"/>
        <v>46200</v>
      </c>
      <c r="Z42" s="642">
        <f t="shared" si="4"/>
        <v>7</v>
      </c>
      <c r="AA42" s="646"/>
      <c r="AB42" s="598"/>
      <c r="AC42" s="598"/>
      <c r="AD42" s="601"/>
      <c r="AE42" s="594">
        <f t="shared" si="8"/>
        <v>46230</v>
      </c>
      <c r="AF42" s="641">
        <f t="shared" si="5"/>
        <v>2</v>
      </c>
      <c r="AG42" s="645"/>
      <c r="AH42" s="598"/>
      <c r="AI42" s="598"/>
      <c r="AJ42" s="601"/>
      <c r="AL42" s="593"/>
      <c r="AO42" s="684"/>
      <c r="AP42" s="685"/>
    </row>
    <row r="43" spans="1:42" s="394" customFormat="1" ht="27" customHeight="1">
      <c r="A43" s="637">
        <f t="shared" si="9"/>
        <v>46081</v>
      </c>
      <c r="B43" s="641">
        <f t="shared" si="0"/>
        <v>7</v>
      </c>
      <c r="C43" s="644"/>
      <c r="D43" s="597"/>
      <c r="E43" s="597"/>
      <c r="F43" s="602"/>
      <c r="G43" s="590">
        <f t="shared" si="10"/>
        <v>46109</v>
      </c>
      <c r="H43" s="642">
        <f t="shared" si="1"/>
        <v>7</v>
      </c>
      <c r="I43" s="646"/>
      <c r="J43" s="598"/>
      <c r="K43" s="598"/>
      <c r="L43" s="601"/>
      <c r="M43" s="594">
        <f t="shared" si="6"/>
        <v>46140</v>
      </c>
      <c r="N43" s="641">
        <f>WEEKDAY(M43)</f>
        <v>3</v>
      </c>
      <c r="O43" s="645"/>
      <c r="P43" s="598"/>
      <c r="Q43" s="598"/>
      <c r="R43" s="601"/>
      <c r="S43" s="909">
        <f t="shared" si="11"/>
        <v>46170</v>
      </c>
      <c r="T43" s="910">
        <f t="shared" si="3"/>
        <v>5</v>
      </c>
      <c r="U43" s="644"/>
      <c r="V43" s="597"/>
      <c r="W43" s="597"/>
      <c r="X43" s="602"/>
      <c r="Y43" s="590">
        <f t="shared" si="7"/>
        <v>46201</v>
      </c>
      <c r="Z43" s="642">
        <f t="shared" si="4"/>
        <v>1</v>
      </c>
      <c r="AA43" s="646"/>
      <c r="AB43" s="598"/>
      <c r="AC43" s="598"/>
      <c r="AD43" s="601"/>
      <c r="AE43" s="594">
        <f t="shared" si="8"/>
        <v>46231</v>
      </c>
      <c r="AF43" s="641">
        <f>WEEKDAY(AE43)</f>
        <v>3</v>
      </c>
      <c r="AG43" s="645"/>
      <c r="AH43" s="598"/>
      <c r="AI43" s="598"/>
      <c r="AJ43" s="601"/>
      <c r="AL43" s="593"/>
      <c r="AO43" s="684"/>
      <c r="AP43" s="685"/>
    </row>
    <row r="44" spans="1:42" s="394" customFormat="1" ht="27" customHeight="1">
      <c r="A44" s="637">
        <f t="shared" si="9"/>
        <v>46082</v>
      </c>
      <c r="B44" s="641">
        <f t="shared" si="0"/>
        <v>1</v>
      </c>
      <c r="C44" s="645"/>
      <c r="D44" s="598"/>
      <c r="E44" s="598"/>
      <c r="F44" s="601"/>
      <c r="G44" s="590">
        <f t="shared" si="10"/>
        <v>46110</v>
      </c>
      <c r="H44" s="642">
        <f t="shared" si="1"/>
        <v>1</v>
      </c>
      <c r="I44" s="646"/>
      <c r="J44" s="598"/>
      <c r="K44" s="598"/>
      <c r="L44" s="601"/>
      <c r="M44" s="594">
        <f t="shared" si="6"/>
        <v>46141</v>
      </c>
      <c r="N44" s="641">
        <f>WEEKDAY(M44)</f>
        <v>4</v>
      </c>
      <c r="O44" s="645"/>
      <c r="P44" s="598"/>
      <c r="Q44" s="598"/>
      <c r="R44" s="601"/>
      <c r="S44" s="909">
        <f t="shared" si="11"/>
        <v>46171</v>
      </c>
      <c r="T44" s="910">
        <f t="shared" si="3"/>
        <v>6</v>
      </c>
      <c r="U44" s="645"/>
      <c r="V44" s="598"/>
      <c r="W44" s="598"/>
      <c r="X44" s="601"/>
      <c r="Y44" s="590">
        <f t="shared" si="7"/>
        <v>46202</v>
      </c>
      <c r="Z44" s="642">
        <f t="shared" si="4"/>
        <v>2</v>
      </c>
      <c r="AA44" s="646"/>
      <c r="AB44" s="598"/>
      <c r="AC44" s="598"/>
      <c r="AD44" s="601"/>
      <c r="AE44" s="594">
        <f t="shared" si="8"/>
        <v>46232</v>
      </c>
      <c r="AF44" s="641">
        <f>WEEKDAY(AE44)</f>
        <v>4</v>
      </c>
      <c r="AG44" s="645"/>
      <c r="AH44" s="598"/>
      <c r="AI44" s="598"/>
      <c r="AJ44" s="601"/>
      <c r="AL44" s="593"/>
      <c r="AO44" s="684"/>
      <c r="AP44" s="685"/>
    </row>
    <row r="45" spans="1:42" s="394" customFormat="1" ht="27" customHeight="1">
      <c r="A45" s="638">
        <f t="shared" si="9"/>
        <v>46083</v>
      </c>
      <c r="B45" s="642">
        <f t="shared" si="0"/>
        <v>2</v>
      </c>
      <c r="C45" s="647"/>
      <c r="D45" s="597"/>
      <c r="E45" s="597"/>
      <c r="F45" s="602"/>
      <c r="G45" s="590">
        <f t="shared" si="10"/>
        <v>46111</v>
      </c>
      <c r="H45" s="642">
        <f t="shared" si="1"/>
        <v>2</v>
      </c>
      <c r="I45" s="646"/>
      <c r="J45" s="598"/>
      <c r="K45" s="598"/>
      <c r="L45" s="601"/>
      <c r="M45" s="594">
        <f t="shared" si="6"/>
        <v>46142</v>
      </c>
      <c r="N45" s="641">
        <f t="shared" ref="N45:N47" si="12">WEEKDAY(M45)</f>
        <v>5</v>
      </c>
      <c r="O45" s="645"/>
      <c r="P45" s="598"/>
      <c r="Q45" s="598"/>
      <c r="R45" s="601"/>
      <c r="S45" s="911">
        <f t="shared" si="11"/>
        <v>46172</v>
      </c>
      <c r="T45" s="912">
        <f t="shared" si="3"/>
        <v>7</v>
      </c>
      <c r="U45" s="647"/>
      <c r="V45" s="597"/>
      <c r="W45" s="597"/>
      <c r="X45" s="602"/>
      <c r="Y45" s="590">
        <f t="shared" si="7"/>
        <v>46203</v>
      </c>
      <c r="Z45" s="642">
        <f t="shared" si="4"/>
        <v>3</v>
      </c>
      <c r="AA45" s="646" t="s">
        <v>1152</v>
      </c>
      <c r="AB45" s="598"/>
      <c r="AC45" s="598"/>
      <c r="AD45" s="601"/>
      <c r="AE45" s="594">
        <f t="shared" si="8"/>
        <v>46233</v>
      </c>
      <c r="AF45" s="641">
        <f t="shared" ref="AF45:AF47" si="13">WEEKDAY(AE45)</f>
        <v>5</v>
      </c>
      <c r="AG45" s="645"/>
      <c r="AH45" s="598"/>
      <c r="AI45" s="598"/>
      <c r="AJ45" s="601"/>
      <c r="AL45" s="593"/>
      <c r="AO45" s="684"/>
      <c r="AP45" s="685"/>
    </row>
    <row r="46" spans="1:42" s="394" customFormat="1" ht="27" customHeight="1">
      <c r="A46" s="637">
        <f t="shared" si="9"/>
        <v>46084</v>
      </c>
      <c r="B46" s="641">
        <f t="shared" si="0"/>
        <v>3</v>
      </c>
      <c r="C46" s="645"/>
      <c r="D46" s="598"/>
      <c r="E46" s="598"/>
      <c r="F46" s="601"/>
      <c r="G46" s="590">
        <f t="shared" si="10"/>
        <v>46112</v>
      </c>
      <c r="H46" s="642">
        <f t="shared" si="1"/>
        <v>3</v>
      </c>
      <c r="I46" s="646"/>
      <c r="J46" s="598"/>
      <c r="K46" s="598"/>
      <c r="L46" s="601"/>
      <c r="M46" s="594">
        <f t="shared" si="6"/>
        <v>46143</v>
      </c>
      <c r="N46" s="641">
        <f t="shared" si="12"/>
        <v>6</v>
      </c>
      <c r="O46" s="645"/>
      <c r="P46" s="598"/>
      <c r="Q46" s="598"/>
      <c r="R46" s="601"/>
      <c r="S46" s="909">
        <f t="shared" si="11"/>
        <v>46173</v>
      </c>
      <c r="T46" s="910">
        <f t="shared" si="3"/>
        <v>1</v>
      </c>
      <c r="U46" s="645"/>
      <c r="V46" s="598"/>
      <c r="W46" s="598"/>
      <c r="X46" s="601"/>
      <c r="Y46" s="590">
        <f t="shared" si="7"/>
        <v>46204</v>
      </c>
      <c r="Z46" s="642">
        <f t="shared" si="4"/>
        <v>4</v>
      </c>
      <c r="AA46" s="646"/>
      <c r="AB46" s="598"/>
      <c r="AC46" s="598"/>
      <c r="AD46" s="601"/>
      <c r="AE46" s="594">
        <f t="shared" si="8"/>
        <v>46234</v>
      </c>
      <c r="AF46" s="641">
        <f t="shared" si="13"/>
        <v>6</v>
      </c>
      <c r="AG46" s="645"/>
      <c r="AH46" s="598"/>
      <c r="AI46" s="598"/>
      <c r="AJ46" s="601"/>
      <c r="AL46" s="593"/>
      <c r="AO46" s="684"/>
      <c r="AP46" s="685"/>
    </row>
    <row r="47" spans="1:42" s="394" customFormat="1" ht="27" customHeight="1">
      <c r="A47" s="637">
        <f t="shared" si="9"/>
        <v>46085</v>
      </c>
      <c r="B47" s="641">
        <f t="shared" si="0"/>
        <v>4</v>
      </c>
      <c r="C47" s="645"/>
      <c r="D47" s="598"/>
      <c r="E47" s="598"/>
      <c r="F47" s="601"/>
      <c r="G47" s="594">
        <f t="shared" si="10"/>
        <v>46113</v>
      </c>
      <c r="H47" s="641">
        <f t="shared" si="1"/>
        <v>4</v>
      </c>
      <c r="I47" s="700"/>
      <c r="J47" s="701"/>
      <c r="K47" s="701"/>
      <c r="L47" s="695"/>
      <c r="M47" s="594">
        <f t="shared" si="6"/>
        <v>46144</v>
      </c>
      <c r="N47" s="641">
        <f t="shared" si="12"/>
        <v>7</v>
      </c>
      <c r="O47" s="645"/>
      <c r="P47" s="598"/>
      <c r="Q47" s="598"/>
      <c r="R47" s="601"/>
      <c r="S47" s="909">
        <f t="shared" si="11"/>
        <v>46174</v>
      </c>
      <c r="T47" s="910">
        <f t="shared" si="3"/>
        <v>2</v>
      </c>
      <c r="U47" s="645"/>
      <c r="V47" s="598"/>
      <c r="W47" s="598"/>
      <c r="X47" s="601"/>
      <c r="Y47" s="594">
        <f t="shared" si="7"/>
        <v>46205</v>
      </c>
      <c r="Z47" s="641">
        <f t="shared" si="4"/>
        <v>5</v>
      </c>
      <c r="AA47" s="700"/>
      <c r="AB47" s="701"/>
      <c r="AC47" s="701"/>
      <c r="AD47" s="695"/>
      <c r="AE47" s="594">
        <f t="shared" si="8"/>
        <v>46235</v>
      </c>
      <c r="AF47" s="641">
        <f t="shared" si="13"/>
        <v>7</v>
      </c>
      <c r="AG47" s="645"/>
      <c r="AH47" s="598"/>
      <c r="AI47" s="598"/>
      <c r="AJ47" s="601"/>
      <c r="AK47" s="1603" t="s">
        <v>159</v>
      </c>
      <c r="AL47" s="1603"/>
      <c r="AO47" s="684"/>
      <c r="AP47" s="685"/>
    </row>
    <row r="48" spans="1:42" s="394" customFormat="1" ht="8.4" customHeight="1" thickBot="1">
      <c r="A48" s="639"/>
      <c r="B48" s="654"/>
      <c r="C48" s="648"/>
      <c r="D48" s="649"/>
      <c r="E48" s="649"/>
      <c r="F48" s="604"/>
      <c r="G48" s="655"/>
      <c r="H48" s="654"/>
      <c r="I48" s="702"/>
      <c r="J48" s="696"/>
      <c r="K48" s="696"/>
      <c r="L48" s="703"/>
      <c r="M48" s="655"/>
      <c r="N48" s="654"/>
      <c r="O48" s="648"/>
      <c r="P48" s="649"/>
      <c r="Q48" s="649"/>
      <c r="R48" s="604"/>
      <c r="S48" s="913"/>
      <c r="T48" s="914"/>
      <c r="U48" s="648"/>
      <c r="V48" s="649"/>
      <c r="W48" s="649"/>
      <c r="X48" s="604"/>
      <c r="Y48" s="655"/>
      <c r="Z48" s="654"/>
      <c r="AA48" s="702"/>
      <c r="AB48" s="696"/>
      <c r="AC48" s="696"/>
      <c r="AD48" s="703"/>
      <c r="AE48" s="655"/>
      <c r="AF48" s="654"/>
      <c r="AG48" s="648"/>
      <c r="AH48" s="649"/>
      <c r="AI48" s="649"/>
      <c r="AJ48" s="604"/>
      <c r="AK48" s="593"/>
      <c r="AL48" s="593"/>
      <c r="AO48" s="684"/>
      <c r="AP48" s="685"/>
    </row>
    <row r="49" spans="1:38" s="74" customFormat="1" ht="27" customHeight="1" thickTop="1">
      <c r="A49" s="1575" t="s">
        <v>56</v>
      </c>
      <c r="B49" s="1576"/>
      <c r="C49" s="1143">
        <f>COUNTIF(C17:C47,"*")-COUNTIF(C17:C47,"入校式")-COUNTIF(C17:C47,"修了式")-COUNTIF(C17:C47,"休校日")-COUNTIF(C17:C47,"就職活動日")</f>
        <v>0</v>
      </c>
      <c r="D49" s="1577" t="s">
        <v>55</v>
      </c>
      <c r="E49" s="1578"/>
      <c r="F49" s="1579"/>
      <c r="G49" s="1575" t="s">
        <v>56</v>
      </c>
      <c r="H49" s="1576"/>
      <c r="I49" s="1144">
        <f>COUNTIF(I17:I47,"*")-COUNTIF(I17:I47,"修了式")-COUNTIF(I17:I47,"休校日")-COUNTIF(I17:I47,"就職活動日*")</f>
        <v>0</v>
      </c>
      <c r="J49" s="1577" t="s">
        <v>55</v>
      </c>
      <c r="K49" s="1578"/>
      <c r="L49" s="1579"/>
      <c r="M49" s="1575" t="s">
        <v>56</v>
      </c>
      <c r="N49" s="1576"/>
      <c r="O49" s="1144">
        <f>COUNTIF(O17:O47,"*")-COUNTIF(O17:O47,"修了式")-COUNTIF(O17:O47,"休校日")-COUNTIF(O17:O47,"就職活動日*")</f>
        <v>0</v>
      </c>
      <c r="P49" s="1577" t="s">
        <v>55</v>
      </c>
      <c r="Q49" s="1578"/>
      <c r="R49" s="1579"/>
      <c r="S49" s="1575" t="s">
        <v>56</v>
      </c>
      <c r="T49" s="1576"/>
      <c r="U49" s="1143">
        <f>COUNTIF(U17:U47,"*")-COUNTIF(U17:U47,"修了式")-COUNTIF(U17:U47,"休校日")-COUNTIF(U17:U47,"就職活動日*")</f>
        <v>0</v>
      </c>
      <c r="V49" s="1577" t="s">
        <v>55</v>
      </c>
      <c r="W49" s="1578"/>
      <c r="X49" s="1579"/>
      <c r="Y49" s="1575" t="s">
        <v>56</v>
      </c>
      <c r="Z49" s="1576"/>
      <c r="AA49" s="1144">
        <f>COUNTIF(AA17:AA47,"*")-COUNTIF(AA17:AA47,"修了式")-COUNTIF(AA17:AA47,"休校日")-COUNTIF(AA17:AA47,"就職活動日*")</f>
        <v>0</v>
      </c>
      <c r="AB49" s="1577" t="s">
        <v>55</v>
      </c>
      <c r="AC49" s="1578"/>
      <c r="AD49" s="1579"/>
      <c r="AE49" s="1575" t="s">
        <v>56</v>
      </c>
      <c r="AF49" s="1576"/>
      <c r="AG49" s="1144">
        <f>COUNTIF(AG17:AG47,"*")-COUNTIF(AG17:AG47,"修了式")-COUNTIF(AG17:AG47,"休校日")-COUNTIF(AG17:AG47,"就職活動日*")</f>
        <v>0</v>
      </c>
      <c r="AH49" s="1577" t="s">
        <v>55</v>
      </c>
      <c r="AI49" s="1578"/>
      <c r="AJ49" s="1579"/>
      <c r="AK49" s="1145">
        <f>SUM(A49:AJ49)</f>
        <v>0</v>
      </c>
      <c r="AL49" s="1146" t="s">
        <v>55</v>
      </c>
    </row>
    <row r="50" spans="1:38" s="74" customFormat="1" ht="27" customHeight="1" thickBot="1">
      <c r="A50" s="1612" t="s">
        <v>288</v>
      </c>
      <c r="B50" s="1598"/>
      <c r="C50" s="1147">
        <f>COUNTIF(C17:C47,"*★*")</f>
        <v>0</v>
      </c>
      <c r="D50" s="1609" t="s">
        <v>1063</v>
      </c>
      <c r="E50" s="1610"/>
      <c r="F50" s="1611"/>
      <c r="G50" s="1612" t="s">
        <v>288</v>
      </c>
      <c r="H50" s="1602"/>
      <c r="I50" s="1148">
        <f>COUNTIF(I17:I47,"*★*")</f>
        <v>0</v>
      </c>
      <c r="J50" s="1610" t="s">
        <v>1063</v>
      </c>
      <c r="K50" s="1610"/>
      <c r="L50" s="1611"/>
      <c r="M50" s="1612" t="s">
        <v>288</v>
      </c>
      <c r="N50" s="1602"/>
      <c r="O50" s="1148">
        <f>COUNTIF(O17:O47,"*★*")</f>
        <v>0</v>
      </c>
      <c r="P50" s="1609" t="s">
        <v>1063</v>
      </c>
      <c r="Q50" s="1610"/>
      <c r="R50" s="1611"/>
      <c r="S50" s="1612" t="s">
        <v>288</v>
      </c>
      <c r="T50" s="1598"/>
      <c r="U50" s="1147">
        <f>COUNTIF(U17:U47,"*★*")</f>
        <v>0</v>
      </c>
      <c r="V50" s="1609" t="s">
        <v>1063</v>
      </c>
      <c r="W50" s="1610"/>
      <c r="X50" s="1611"/>
      <c r="Y50" s="1612" t="s">
        <v>288</v>
      </c>
      <c r="Z50" s="1602"/>
      <c r="AA50" s="1148">
        <f>COUNTIF(AA17:AA47,"*★*")</f>
        <v>0</v>
      </c>
      <c r="AB50" s="1609" t="s">
        <v>1063</v>
      </c>
      <c r="AC50" s="1610"/>
      <c r="AD50" s="1611"/>
      <c r="AE50" s="1612" t="s">
        <v>288</v>
      </c>
      <c r="AF50" s="1602"/>
      <c r="AG50" s="1148">
        <f>COUNTIF(AG17:AG47,"*★*")</f>
        <v>0</v>
      </c>
      <c r="AH50" s="1609" t="s">
        <v>1063</v>
      </c>
      <c r="AI50" s="1610"/>
      <c r="AJ50" s="1611"/>
      <c r="AK50" s="1149">
        <f>SUM(A50:AJ50)</f>
        <v>0</v>
      </c>
      <c r="AL50" s="1146" t="s">
        <v>55</v>
      </c>
    </row>
    <row r="51" spans="1:38" s="74" customFormat="1" ht="27" customHeight="1" thickTop="1">
      <c r="A51" s="1607" t="s">
        <v>53</v>
      </c>
      <c r="B51" s="1608"/>
      <c r="C51" s="1150">
        <f>SUM(D17:D47)</f>
        <v>0</v>
      </c>
      <c r="D51" s="1604" t="s">
        <v>52</v>
      </c>
      <c r="E51" s="1605"/>
      <c r="F51" s="1606"/>
      <c r="G51" s="1607" t="s">
        <v>53</v>
      </c>
      <c r="H51" s="1608"/>
      <c r="I51" s="1151">
        <f>SUM(J17:J47)</f>
        <v>0</v>
      </c>
      <c r="J51" s="1604" t="s">
        <v>52</v>
      </c>
      <c r="K51" s="1605"/>
      <c r="L51" s="1606"/>
      <c r="M51" s="1607" t="s">
        <v>53</v>
      </c>
      <c r="N51" s="1608"/>
      <c r="O51" s="1151">
        <f>SUM(P17:P47)</f>
        <v>0</v>
      </c>
      <c r="P51" s="1604" t="s">
        <v>52</v>
      </c>
      <c r="Q51" s="1605"/>
      <c r="R51" s="1606"/>
      <c r="S51" s="1607" t="s">
        <v>53</v>
      </c>
      <c r="T51" s="1608"/>
      <c r="U51" s="1150">
        <f>SUM(V17:V47)</f>
        <v>0</v>
      </c>
      <c r="V51" s="1604" t="s">
        <v>52</v>
      </c>
      <c r="W51" s="1605"/>
      <c r="X51" s="1606"/>
      <c r="Y51" s="1607" t="s">
        <v>53</v>
      </c>
      <c r="Z51" s="1608"/>
      <c r="AA51" s="1151">
        <f>SUM(AB17:AB47)</f>
        <v>0</v>
      </c>
      <c r="AB51" s="1604" t="s">
        <v>52</v>
      </c>
      <c r="AC51" s="1605"/>
      <c r="AD51" s="1606"/>
      <c r="AE51" s="1607" t="s">
        <v>53</v>
      </c>
      <c r="AF51" s="1608"/>
      <c r="AG51" s="1151">
        <f>SUM(AH17:AH47)</f>
        <v>0</v>
      </c>
      <c r="AH51" s="1604" t="s">
        <v>52</v>
      </c>
      <c r="AI51" s="1605"/>
      <c r="AJ51" s="1606"/>
      <c r="AK51" s="1146">
        <f t="shared" ref="AK51:AK55" si="14">SUM(A51:AJ51)</f>
        <v>0</v>
      </c>
      <c r="AL51" s="1146" t="s">
        <v>52</v>
      </c>
    </row>
    <row r="52" spans="1:38" s="74" customFormat="1" ht="27" customHeight="1">
      <c r="A52" s="1580" t="s">
        <v>54</v>
      </c>
      <c r="B52" s="1581"/>
      <c r="C52" s="1152">
        <f>SUM(E17:E47)</f>
        <v>0</v>
      </c>
      <c r="D52" s="1582" t="s">
        <v>52</v>
      </c>
      <c r="E52" s="1583"/>
      <c r="F52" s="1584"/>
      <c r="G52" s="1580" t="s">
        <v>54</v>
      </c>
      <c r="H52" s="1581"/>
      <c r="I52" s="1153">
        <f>SUM(K17:K47)</f>
        <v>0</v>
      </c>
      <c r="J52" s="1582" t="s">
        <v>52</v>
      </c>
      <c r="K52" s="1583"/>
      <c r="L52" s="1584"/>
      <c r="M52" s="1580" t="s">
        <v>54</v>
      </c>
      <c r="N52" s="1581"/>
      <c r="O52" s="1153">
        <f>SUM(Q17:Q47)</f>
        <v>0</v>
      </c>
      <c r="P52" s="1582" t="s">
        <v>52</v>
      </c>
      <c r="Q52" s="1583"/>
      <c r="R52" s="1584"/>
      <c r="S52" s="1580" t="s">
        <v>54</v>
      </c>
      <c r="T52" s="1581"/>
      <c r="U52" s="1152">
        <f>SUM(W17:W47)</f>
        <v>0</v>
      </c>
      <c r="V52" s="1582" t="s">
        <v>52</v>
      </c>
      <c r="W52" s="1583"/>
      <c r="X52" s="1584"/>
      <c r="Y52" s="1580" t="s">
        <v>54</v>
      </c>
      <c r="Z52" s="1581"/>
      <c r="AA52" s="1153">
        <f>SUM(AC17:AC47)</f>
        <v>0</v>
      </c>
      <c r="AB52" s="1582" t="s">
        <v>52</v>
      </c>
      <c r="AC52" s="1583"/>
      <c r="AD52" s="1584"/>
      <c r="AE52" s="1580" t="s">
        <v>54</v>
      </c>
      <c r="AF52" s="1581"/>
      <c r="AG52" s="1153">
        <f>SUM(AI17:AI47)</f>
        <v>0</v>
      </c>
      <c r="AH52" s="1582" t="s">
        <v>52</v>
      </c>
      <c r="AI52" s="1583"/>
      <c r="AJ52" s="1584"/>
      <c r="AK52" s="1146">
        <f t="shared" si="14"/>
        <v>0</v>
      </c>
      <c r="AL52" s="1146" t="s">
        <v>52</v>
      </c>
    </row>
    <row r="53" spans="1:38" s="74" customFormat="1" ht="27" customHeight="1" thickBot="1">
      <c r="A53" s="1580" t="s">
        <v>57</v>
      </c>
      <c r="B53" s="1581"/>
      <c r="C53" s="1152">
        <f>SUM(F17:F47)</f>
        <v>0</v>
      </c>
      <c r="D53" s="1582" t="s">
        <v>52</v>
      </c>
      <c r="E53" s="1583"/>
      <c r="F53" s="1584"/>
      <c r="G53" s="1580" t="s">
        <v>57</v>
      </c>
      <c r="H53" s="1581"/>
      <c r="I53" s="1153">
        <f>SUM(L17:L47)</f>
        <v>0</v>
      </c>
      <c r="J53" s="1583" t="s">
        <v>52</v>
      </c>
      <c r="K53" s="1583"/>
      <c r="L53" s="1584"/>
      <c r="M53" s="1580" t="s">
        <v>57</v>
      </c>
      <c r="N53" s="1581"/>
      <c r="O53" s="1153">
        <f>SUM(R17:R47)</f>
        <v>0</v>
      </c>
      <c r="P53" s="1582" t="s">
        <v>52</v>
      </c>
      <c r="Q53" s="1583"/>
      <c r="R53" s="1584"/>
      <c r="S53" s="1580" t="s">
        <v>57</v>
      </c>
      <c r="T53" s="1581"/>
      <c r="U53" s="1152">
        <f>SUM(X17:X47)</f>
        <v>0</v>
      </c>
      <c r="V53" s="1582" t="s">
        <v>52</v>
      </c>
      <c r="W53" s="1583"/>
      <c r="X53" s="1584"/>
      <c r="Y53" s="1580" t="s">
        <v>57</v>
      </c>
      <c r="Z53" s="1581"/>
      <c r="AA53" s="1153">
        <f>SUM(AD17:AD47)</f>
        <v>0</v>
      </c>
      <c r="AB53" s="1582" t="s">
        <v>52</v>
      </c>
      <c r="AC53" s="1583"/>
      <c r="AD53" s="1584"/>
      <c r="AE53" s="1580" t="s">
        <v>57</v>
      </c>
      <c r="AF53" s="1581"/>
      <c r="AG53" s="1153">
        <f>SUM(AJ17:AJ47)</f>
        <v>0</v>
      </c>
      <c r="AH53" s="1582" t="s">
        <v>52</v>
      </c>
      <c r="AI53" s="1583"/>
      <c r="AJ53" s="1584"/>
      <c r="AK53" s="1146">
        <f t="shared" si="14"/>
        <v>0</v>
      </c>
      <c r="AL53" s="1146" t="s">
        <v>52</v>
      </c>
    </row>
    <row r="54" spans="1:38" s="74" customFormat="1" ht="27" hidden="1" customHeight="1" thickBot="1">
      <c r="A54" s="1597" t="s">
        <v>288</v>
      </c>
      <c r="B54" s="1598"/>
      <c r="C54" s="1154"/>
      <c r="D54" s="1599" t="s">
        <v>52</v>
      </c>
      <c r="E54" s="1600"/>
      <c r="F54" s="1601"/>
      <c r="G54" s="1597" t="s">
        <v>288</v>
      </c>
      <c r="H54" s="1602"/>
      <c r="I54" s="1155"/>
      <c r="J54" s="1600" t="s">
        <v>52</v>
      </c>
      <c r="K54" s="1600"/>
      <c r="L54" s="1601"/>
      <c r="M54" s="1597" t="s">
        <v>288</v>
      </c>
      <c r="N54" s="1602"/>
      <c r="O54" s="1155">
        <f>COUNTIF(O17:O47,"*★*")</f>
        <v>0</v>
      </c>
      <c r="P54" s="1599" t="s">
        <v>1063</v>
      </c>
      <c r="Q54" s="1600"/>
      <c r="R54" s="1601"/>
      <c r="S54" s="1597" t="s">
        <v>288</v>
      </c>
      <c r="T54" s="1598"/>
      <c r="U54" s="1154"/>
      <c r="V54" s="1599" t="s">
        <v>52</v>
      </c>
      <c r="W54" s="1600"/>
      <c r="X54" s="1601"/>
      <c r="Y54" s="1597" t="s">
        <v>288</v>
      </c>
      <c r="Z54" s="1602"/>
      <c r="AA54" s="1155"/>
      <c r="AB54" s="1599" t="s">
        <v>52</v>
      </c>
      <c r="AC54" s="1600"/>
      <c r="AD54" s="1601"/>
      <c r="AE54" s="1597" t="s">
        <v>288</v>
      </c>
      <c r="AF54" s="1602"/>
      <c r="AG54" s="1155"/>
      <c r="AH54" s="1599" t="s">
        <v>52</v>
      </c>
      <c r="AI54" s="1600"/>
      <c r="AJ54" s="1601"/>
      <c r="AK54" s="1149">
        <f>SUM(A54:AJ54)</f>
        <v>0</v>
      </c>
      <c r="AL54" s="1156" t="s">
        <v>52</v>
      </c>
    </row>
    <row r="55" spans="1:38" s="74" customFormat="1" ht="27" customHeight="1" thickTop="1" thickBot="1">
      <c r="A55" s="1591" t="s">
        <v>161</v>
      </c>
      <c r="B55" s="1592"/>
      <c r="C55" s="1157">
        <f>SUM(C51,C52,C53)</f>
        <v>0</v>
      </c>
      <c r="D55" s="1593" t="s">
        <v>52</v>
      </c>
      <c r="E55" s="1594"/>
      <c r="F55" s="1595"/>
      <c r="G55" s="1591" t="s">
        <v>161</v>
      </c>
      <c r="H55" s="1592"/>
      <c r="I55" s="1158">
        <f>SUM(I51,I52,I53)</f>
        <v>0</v>
      </c>
      <c r="J55" s="1596" t="s">
        <v>52</v>
      </c>
      <c r="K55" s="1594"/>
      <c r="L55" s="1595"/>
      <c r="M55" s="1591" t="s">
        <v>161</v>
      </c>
      <c r="N55" s="1592"/>
      <c r="O55" s="1159">
        <f>SUM(O51,O52,O53)</f>
        <v>0</v>
      </c>
      <c r="P55" s="1593" t="s">
        <v>52</v>
      </c>
      <c r="Q55" s="1594"/>
      <c r="R55" s="1595"/>
      <c r="S55" s="1591" t="s">
        <v>161</v>
      </c>
      <c r="T55" s="1592"/>
      <c r="U55" s="1160">
        <f>SUM(U51,U52,U53)</f>
        <v>0</v>
      </c>
      <c r="V55" s="1593" t="s">
        <v>52</v>
      </c>
      <c r="W55" s="1594"/>
      <c r="X55" s="1595"/>
      <c r="Y55" s="1591" t="s">
        <v>161</v>
      </c>
      <c r="Z55" s="1592"/>
      <c r="AA55" s="1158">
        <f>SUM(AA51,AA52,AA53)</f>
        <v>0</v>
      </c>
      <c r="AB55" s="1594" t="s">
        <v>52</v>
      </c>
      <c r="AC55" s="1594"/>
      <c r="AD55" s="1595"/>
      <c r="AE55" s="1591" t="s">
        <v>161</v>
      </c>
      <c r="AF55" s="1592"/>
      <c r="AG55" s="1159">
        <f>SUM(AG51,AG52,AG53)</f>
        <v>0</v>
      </c>
      <c r="AH55" s="1593" t="s">
        <v>52</v>
      </c>
      <c r="AI55" s="1594"/>
      <c r="AJ55" s="1595"/>
      <c r="AK55" s="1146">
        <f t="shared" si="14"/>
        <v>0</v>
      </c>
      <c r="AL55" s="1146" t="s">
        <v>52</v>
      </c>
    </row>
    <row r="56" spans="1:38" s="74" customFormat="1" ht="27" customHeight="1" thickTop="1" thickBot="1">
      <c r="A56" s="1586" t="s">
        <v>132</v>
      </c>
      <c r="B56" s="1587"/>
      <c r="C56" s="410">
        <f>IF(COUNTIF(C$17:C$47,"入校式")+COUNTIF(C$17:C$47,"修了式")&gt;0,3,0)</f>
        <v>3</v>
      </c>
      <c r="D56" s="1588" t="s">
        <v>52</v>
      </c>
      <c r="E56" s="1589"/>
      <c r="F56" s="1590"/>
      <c r="G56" s="1586" t="s">
        <v>132</v>
      </c>
      <c r="H56" s="1587"/>
      <c r="I56" s="411">
        <f>IF(COUNTIF(I$17:I$47,"入校式")+COUNTIF(I$17:I$47,"修了式")&gt;0,3,0)</f>
        <v>0</v>
      </c>
      <c r="J56" s="1588" t="s">
        <v>52</v>
      </c>
      <c r="K56" s="1589"/>
      <c r="L56" s="1590"/>
      <c r="M56" s="1586" t="s">
        <v>132</v>
      </c>
      <c r="N56" s="1587"/>
      <c r="O56" s="411">
        <f>IF(COUNTIF(O$17:O$47,"入校式")+COUNTIF(O$17:O$47,"修了式")&gt;0,3,0)</f>
        <v>0</v>
      </c>
      <c r="P56" s="1588" t="s">
        <v>52</v>
      </c>
      <c r="Q56" s="1589"/>
      <c r="R56" s="1590"/>
      <c r="S56" s="1586" t="s">
        <v>132</v>
      </c>
      <c r="T56" s="1587"/>
      <c r="U56" s="410">
        <f>IF(COUNTIF(U$17:U$47,"入校式")+COUNTIF(U$17:U$47,"修了式")&gt;0,3,0)</f>
        <v>0</v>
      </c>
      <c r="V56" s="1588" t="s">
        <v>52</v>
      </c>
      <c r="W56" s="1589"/>
      <c r="X56" s="1590"/>
      <c r="Y56" s="1586" t="s">
        <v>132</v>
      </c>
      <c r="Z56" s="1587"/>
      <c r="AA56" s="411">
        <f>IF(COUNTIF(AA$17:AA$47,"入校式")+COUNTIF(AA$17:AA$47,"修了式")&gt;0,3,0)</f>
        <v>3</v>
      </c>
      <c r="AB56" s="1588" t="s">
        <v>52</v>
      </c>
      <c r="AC56" s="1589"/>
      <c r="AD56" s="1590"/>
      <c r="AE56" s="1586" t="s">
        <v>132</v>
      </c>
      <c r="AF56" s="1587"/>
      <c r="AG56" s="411">
        <f>IF(COUNTIF(AG$17:AG$47,"入校式")+COUNTIF(AG$17:AG$47,"修了式")&gt;0,3,0)</f>
        <v>0</v>
      </c>
      <c r="AH56" s="1588" t="s">
        <v>52</v>
      </c>
      <c r="AI56" s="1589"/>
      <c r="AJ56" s="1590"/>
      <c r="AK56" s="75">
        <f t="shared" ref="AK56" si="15">SUM(U56,AA56,AG56)</f>
        <v>3</v>
      </c>
      <c r="AL56" s="74" t="s">
        <v>52</v>
      </c>
    </row>
    <row r="57" spans="1:38" ht="27" customHeight="1" thickTop="1">
      <c r="C57" s="392"/>
      <c r="F57" s="382"/>
      <c r="G57" s="382"/>
      <c r="H57" s="382"/>
      <c r="I57" s="383"/>
      <c r="J57" s="383"/>
      <c r="K57" s="383"/>
      <c r="L57" s="382"/>
      <c r="M57" s="382"/>
      <c r="N57" s="382"/>
      <c r="O57" s="383"/>
      <c r="P57" s="80"/>
      <c r="Q57" s="80"/>
      <c r="R57" s="79"/>
      <c r="X57" s="382"/>
      <c r="Y57" s="382"/>
      <c r="Z57" s="382"/>
      <c r="AA57" s="383"/>
      <c r="AB57" s="383"/>
      <c r="AC57" s="383"/>
      <c r="AD57" s="382"/>
      <c r="AE57" s="382"/>
      <c r="AF57" s="382"/>
      <c r="AG57" s="383"/>
      <c r="AH57" s="80"/>
      <c r="AI57" s="80"/>
      <c r="AJ57" s="79"/>
    </row>
    <row r="58" spans="1:38">
      <c r="A58" s="1571"/>
      <c r="B58" s="1571"/>
      <c r="C58" s="712"/>
      <c r="D58" s="66"/>
      <c r="E58" s="66"/>
      <c r="I58" s="712"/>
      <c r="J58" s="66"/>
      <c r="K58" s="66"/>
      <c r="O58" s="712"/>
      <c r="P58" s="66"/>
      <c r="Q58" s="66"/>
      <c r="U58" s="712"/>
      <c r="V58" s="66"/>
      <c r="W58" s="66"/>
      <c r="AA58" s="712"/>
      <c r="AB58" s="66"/>
      <c r="AC58" s="66"/>
      <c r="AG58" s="712"/>
      <c r="AH58" s="66"/>
      <c r="AI58" s="66"/>
      <c r="AL58" s="394"/>
    </row>
    <row r="59" spans="1:38">
      <c r="A59" s="1585"/>
      <c r="B59" s="1585"/>
      <c r="C59" s="712"/>
      <c r="I59" s="712"/>
      <c r="O59" s="712"/>
      <c r="U59" s="712"/>
      <c r="AA59" s="712"/>
      <c r="AG59" s="712"/>
      <c r="AL59" s="394"/>
    </row>
    <row r="60" spans="1:38">
      <c r="AA60" s="713"/>
    </row>
    <row r="62" spans="1:38">
      <c r="A62" s="1570"/>
      <c r="B62" s="1570"/>
      <c r="C62" s="199"/>
      <c r="D62" s="1570"/>
      <c r="E62" s="1570"/>
      <c r="F62" s="1570"/>
      <c r="G62" s="1570"/>
      <c r="H62" s="1570"/>
      <c r="I62" s="1570"/>
      <c r="U62" s="66"/>
      <c r="V62" s="66"/>
      <c r="W62" s="66"/>
      <c r="X62" s="74"/>
    </row>
    <row r="63" spans="1:38">
      <c r="A63" s="1007"/>
      <c r="B63" s="1007"/>
      <c r="C63" s="199"/>
      <c r="D63" s="1569"/>
      <c r="E63" s="1569"/>
      <c r="F63" s="1569"/>
      <c r="G63" s="1569"/>
      <c r="H63" s="1569"/>
      <c r="I63" s="1569"/>
      <c r="U63" s="66"/>
      <c r="V63" s="66"/>
      <c r="W63" s="66"/>
      <c r="X63" s="74"/>
    </row>
    <row r="64" spans="1:38">
      <c r="C64" s="199"/>
      <c r="D64" s="1569"/>
      <c r="E64" s="1569"/>
      <c r="F64" s="1569"/>
      <c r="G64" s="1569"/>
      <c r="H64" s="1569"/>
      <c r="I64" s="1569"/>
      <c r="U64" s="66"/>
      <c r="V64" s="66"/>
      <c r="W64" s="66"/>
      <c r="X64" s="74"/>
    </row>
    <row r="65" spans="3:24">
      <c r="C65" s="199"/>
      <c r="D65" s="1569"/>
      <c r="E65" s="1569"/>
      <c r="F65" s="1569"/>
      <c r="G65" s="1569"/>
      <c r="H65" s="1569"/>
      <c r="I65" s="1569"/>
      <c r="U65" s="66"/>
      <c r="V65" s="66"/>
      <c r="W65" s="66"/>
      <c r="X65" s="74"/>
    </row>
    <row r="66" spans="3:24">
      <c r="C66" s="201"/>
      <c r="D66" s="1569"/>
      <c r="E66" s="1569"/>
      <c r="F66" s="1569"/>
      <c r="G66" s="1569"/>
      <c r="H66" s="1569"/>
      <c r="I66" s="1569"/>
    </row>
    <row r="67" spans="3:24">
      <c r="C67" s="201"/>
      <c r="D67" s="1569"/>
      <c r="E67" s="1569"/>
      <c r="F67" s="1569"/>
      <c r="G67" s="1569"/>
      <c r="H67" s="1569"/>
      <c r="I67" s="1569"/>
    </row>
    <row r="68" spans="3:24">
      <c r="C68" s="201"/>
      <c r="D68" s="1569"/>
      <c r="E68" s="1569"/>
      <c r="F68" s="1569"/>
      <c r="G68" s="1569"/>
      <c r="H68" s="1569"/>
      <c r="I68" s="1569"/>
    </row>
    <row r="69" spans="3:24">
      <c r="C69" s="201"/>
      <c r="D69" s="1569"/>
      <c r="E69" s="1569"/>
      <c r="F69" s="1569"/>
      <c r="G69" s="1569"/>
      <c r="H69" s="1569"/>
      <c r="I69" s="1569"/>
    </row>
  </sheetData>
  <sheetProtection formatCells="0" formatColumns="0" formatRows="0"/>
  <protectedRanges>
    <protectedRange sqref="C28:E28 C35:E35 C42:E43 C23:E23 C18:E18 U28:W28 U35:W35 U42:W43 U18:W18 U24:W24" name="範囲1_1_1_1"/>
  </protectedRanges>
  <dataConsolidate/>
  <mergeCells count="153">
    <mergeCell ref="D65:I65"/>
    <mergeCell ref="D66:I66"/>
    <mergeCell ref="D67:I67"/>
    <mergeCell ref="D68:I68"/>
    <mergeCell ref="D69:I69"/>
    <mergeCell ref="A58:B58"/>
    <mergeCell ref="A59:B59"/>
    <mergeCell ref="A62:B62"/>
    <mergeCell ref="D62:I62"/>
    <mergeCell ref="D63:I63"/>
    <mergeCell ref="D64:I64"/>
    <mergeCell ref="S56:T56"/>
    <mergeCell ref="V56:X56"/>
    <mergeCell ref="Y56:Z56"/>
    <mergeCell ref="AB56:AD56"/>
    <mergeCell ref="AE56:AF56"/>
    <mergeCell ref="AH56:AJ56"/>
    <mergeCell ref="A56:B56"/>
    <mergeCell ref="D56:F56"/>
    <mergeCell ref="G56:H56"/>
    <mergeCell ref="J56:L56"/>
    <mergeCell ref="M56:N56"/>
    <mergeCell ref="P56:R56"/>
    <mergeCell ref="S55:T55"/>
    <mergeCell ref="V55:X55"/>
    <mergeCell ref="Y55:Z55"/>
    <mergeCell ref="AB55:AD55"/>
    <mergeCell ref="AE55:AF55"/>
    <mergeCell ref="AH55:AJ55"/>
    <mergeCell ref="A55:B55"/>
    <mergeCell ref="D55:F55"/>
    <mergeCell ref="G55:H55"/>
    <mergeCell ref="J55:L55"/>
    <mergeCell ref="M55:N55"/>
    <mergeCell ref="P55:R55"/>
    <mergeCell ref="S54:T54"/>
    <mergeCell ref="V54:X54"/>
    <mergeCell ref="Y54:Z54"/>
    <mergeCell ref="AB54:AD54"/>
    <mergeCell ref="AE54:AF54"/>
    <mergeCell ref="AH54:AJ54"/>
    <mergeCell ref="A54:B54"/>
    <mergeCell ref="D54:F54"/>
    <mergeCell ref="G54:H54"/>
    <mergeCell ref="J54:L54"/>
    <mergeCell ref="M54:N54"/>
    <mergeCell ref="P54:R54"/>
    <mergeCell ref="S53:T53"/>
    <mergeCell ref="V53:X53"/>
    <mergeCell ref="Y53:Z53"/>
    <mergeCell ref="AB53:AD53"/>
    <mergeCell ref="AE53:AF53"/>
    <mergeCell ref="AH53:AJ53"/>
    <mergeCell ref="A53:B53"/>
    <mergeCell ref="D53:F53"/>
    <mergeCell ref="G53:H53"/>
    <mergeCell ref="J53:L53"/>
    <mergeCell ref="M53:N53"/>
    <mergeCell ref="P53:R53"/>
    <mergeCell ref="S52:T52"/>
    <mergeCell ref="V52:X52"/>
    <mergeCell ref="Y52:Z52"/>
    <mergeCell ref="AB52:AD52"/>
    <mergeCell ref="AE52:AF52"/>
    <mergeCell ref="AH52:AJ52"/>
    <mergeCell ref="A52:B52"/>
    <mergeCell ref="D52:F52"/>
    <mergeCell ref="G52:H52"/>
    <mergeCell ref="J52:L52"/>
    <mergeCell ref="M52:N52"/>
    <mergeCell ref="P52:R52"/>
    <mergeCell ref="S51:T51"/>
    <mergeCell ref="V51:X51"/>
    <mergeCell ref="Y51:Z51"/>
    <mergeCell ref="AB51:AD51"/>
    <mergeCell ref="AE51:AF51"/>
    <mergeCell ref="AH51:AJ51"/>
    <mergeCell ref="A51:B51"/>
    <mergeCell ref="D51:F51"/>
    <mergeCell ref="G51:H51"/>
    <mergeCell ref="J51:L51"/>
    <mergeCell ref="M51:N51"/>
    <mergeCell ref="P51:R51"/>
    <mergeCell ref="AK47:AL47"/>
    <mergeCell ref="A49:B49"/>
    <mergeCell ref="D49:F49"/>
    <mergeCell ref="G49:H49"/>
    <mergeCell ref="J49:L49"/>
    <mergeCell ref="M49:N49"/>
    <mergeCell ref="P49:R49"/>
    <mergeCell ref="S49:T49"/>
    <mergeCell ref="V49:X49"/>
    <mergeCell ref="AE49:AF49"/>
    <mergeCell ref="AH49:AJ49"/>
    <mergeCell ref="AE50:AF50"/>
    <mergeCell ref="AH50:AJ50"/>
    <mergeCell ref="Y49:Z49"/>
    <mergeCell ref="AB49:AD49"/>
    <mergeCell ref="J13:N13"/>
    <mergeCell ref="A16:C16"/>
    <mergeCell ref="G16:I16"/>
    <mergeCell ref="M16:O16"/>
    <mergeCell ref="S16:U16"/>
    <mergeCell ref="Y16:AA16"/>
    <mergeCell ref="AE16:AG16"/>
    <mergeCell ref="A50:B50"/>
    <mergeCell ref="D50:F50"/>
    <mergeCell ref="G50:H50"/>
    <mergeCell ref="J50:L50"/>
    <mergeCell ref="M50:N50"/>
    <mergeCell ref="P50:R50"/>
    <mergeCell ref="S50:T50"/>
    <mergeCell ref="V50:X50"/>
    <mergeCell ref="Y50:Z50"/>
    <mergeCell ref="AB50:AD50"/>
    <mergeCell ref="A11:G11"/>
    <mergeCell ref="J11:L11"/>
    <mergeCell ref="M11:N11"/>
    <mergeCell ref="O11:R11"/>
    <mergeCell ref="A12:G12"/>
    <mergeCell ref="J12:N12"/>
    <mergeCell ref="O12:R12"/>
    <mergeCell ref="J9:L9"/>
    <mergeCell ref="M9:N9"/>
    <mergeCell ref="O9:R10"/>
    <mergeCell ref="A10:B10"/>
    <mergeCell ref="J10:L10"/>
    <mergeCell ref="M10:N10"/>
    <mergeCell ref="A7:G7"/>
    <mergeCell ref="J7:L7"/>
    <mergeCell ref="M7:N7"/>
    <mergeCell ref="O7:R7"/>
    <mergeCell ref="A8:B8"/>
    <mergeCell ref="D8:G10"/>
    <mergeCell ref="J8:L8"/>
    <mergeCell ref="M8:N8"/>
    <mergeCell ref="O8:R8"/>
    <mergeCell ref="A9:B9"/>
    <mergeCell ref="J4:N4"/>
    <mergeCell ref="O4:R4"/>
    <mergeCell ref="AB4:AF4"/>
    <mergeCell ref="AG4:AJ4"/>
    <mergeCell ref="A6:G6"/>
    <mergeCell ref="I6:R6"/>
    <mergeCell ref="T6:AA6"/>
    <mergeCell ref="J2:N2"/>
    <mergeCell ref="O2:R2"/>
    <mergeCell ref="AB2:AF2"/>
    <mergeCell ref="AG2:AJ2"/>
    <mergeCell ref="J3:N3"/>
    <mergeCell ref="O3:R3"/>
    <mergeCell ref="AB3:AF3"/>
    <mergeCell ref="AG3:AJ3"/>
  </mergeCells>
  <phoneticPr fontId="2"/>
  <conditionalFormatting sqref="A17:B47">
    <cfRule type="expression" dxfId="139" priority="18">
      <formula>OR($A17&gt;$AO$4,AND(MONTH($A$17)&lt;&gt;MONTH($A17),DAY($A17)&gt;=DAY($A$17)))</formula>
    </cfRule>
  </conditionalFormatting>
  <conditionalFormatting sqref="A16:C16 G16:I16 M16:O16 Y16:AA16 AE16:AG16">
    <cfRule type="expression" dxfId="138" priority="26">
      <formula>A17&gt;$AO$4</formula>
    </cfRule>
  </conditionalFormatting>
  <conditionalFormatting sqref="A17:F47">
    <cfRule type="expression" dxfId="137" priority="20" stopIfTrue="1">
      <formula>OR($A17&gt;$AO$4,AND(MONTH($A$17)&lt;&gt;MONTH($A17),DAY($A17)&gt;=DAY($A$17)))</formula>
    </cfRule>
  </conditionalFormatting>
  <conditionalFormatting sqref="A17:F48">
    <cfRule type="expression" dxfId="135" priority="34">
      <formula>OR($B17=1,$B17=7)</formula>
    </cfRule>
  </conditionalFormatting>
  <conditionalFormatting sqref="C17:AG47">
    <cfRule type="containsText" dxfId="133" priority="5" operator="containsText" text="入校式">
      <formula>NOT(ISERROR(SEARCH("入校式",C17)))</formula>
    </cfRule>
    <cfRule type="containsText" dxfId="132" priority="6" operator="containsText" text="修了式">
      <formula>NOT(ISERROR(SEARCH("修了式",C17)))</formula>
    </cfRule>
    <cfRule type="containsText" dxfId="131" priority="27" operator="containsText" text="就職活動日">
      <formula>NOT(ISERROR(SEARCH("就職活動日",C17)))</formula>
    </cfRule>
    <cfRule type="containsText" dxfId="130" priority="28" operator="containsText" text="休校日">
      <formula>NOT(ISERROR(SEARCH("休校日",C17)))</formula>
    </cfRule>
  </conditionalFormatting>
  <conditionalFormatting sqref="G17:H47">
    <cfRule type="expression" dxfId="129" priority="12">
      <formula>OR($G17&gt;$AO$4,AND(MONTH($G$17)&lt;&gt;MONTH($G17),DAY($G17)&gt;=DAY($G$17)))</formula>
    </cfRule>
  </conditionalFormatting>
  <conditionalFormatting sqref="G17:L47">
    <cfRule type="expression" dxfId="128" priority="17" stopIfTrue="1">
      <formula>OR($G17&gt;$AO$4,AND(MONTH($G$17)&lt;&gt;MONTH($G17),DAY($G17)&gt;=DAY($G$17)))</formula>
    </cfRule>
  </conditionalFormatting>
  <conditionalFormatting sqref="G17:L48">
    <cfRule type="expression" dxfId="126" priority="33">
      <formula>OR($H17=1,$H17=7)</formula>
    </cfRule>
  </conditionalFormatting>
  <conditionalFormatting sqref="M17:N47">
    <cfRule type="expression" dxfId="125" priority="11">
      <formula>OR($M17&gt;$AO$4,AND(MONTH($M$17)&lt;&gt;MONTH($M17),DAY($M17)&gt;=DAY($M$17)))</formula>
    </cfRule>
  </conditionalFormatting>
  <conditionalFormatting sqref="M17:R47">
    <cfRule type="expression" dxfId="124" priority="19" stopIfTrue="1">
      <formula>OR($M17&gt;$AO$4,AND(MONTH($M$17)&lt;&gt;MONTH($M17),DAY($M17)&gt;=DAY($M$17)))</formula>
    </cfRule>
  </conditionalFormatting>
  <conditionalFormatting sqref="M17:R48">
    <cfRule type="expression" dxfId="122" priority="32">
      <formula>OR($N17=1,$N17=7)</formula>
    </cfRule>
  </conditionalFormatting>
  <conditionalFormatting sqref="S17:T47">
    <cfRule type="expression" dxfId="121" priority="8">
      <formula>OR($S17&gt;$AO$4,AND(MONTH($S$17)&lt;&gt;MONTH($S17),DAY($S17)&gt;=DAY($S$17)))</formula>
    </cfRule>
  </conditionalFormatting>
  <conditionalFormatting sqref="S16:U16">
    <cfRule type="expression" dxfId="120" priority="16">
      <formula>S17&gt;$AO$4</formula>
    </cfRule>
  </conditionalFormatting>
  <conditionalFormatting sqref="S17:X47">
    <cfRule type="expression" dxfId="119" priority="10" stopIfTrue="1">
      <formula>OR($S17&gt;$AO$4,AND(MONTH($S$17)&lt;&gt;MONTH($S17),DAY($S17)&gt;=DAY($S$17)))</formula>
    </cfRule>
  </conditionalFormatting>
  <conditionalFormatting sqref="S17:X48">
    <cfRule type="expression" dxfId="117" priority="23">
      <formula>OR($T17=1,$T17=7)</formula>
    </cfRule>
  </conditionalFormatting>
  <conditionalFormatting sqref="Y17:Z47">
    <cfRule type="expression" dxfId="116" priority="9">
      <formula>OR($Y17&gt;$AO$4,AND(MONTH($Y$17)&lt;&gt;MONTH($Y17),DAY($Y17)&gt;=DAY($Y$17)))</formula>
    </cfRule>
  </conditionalFormatting>
  <conditionalFormatting sqref="Y17:AD47">
    <cfRule type="expression" dxfId="115" priority="14" stopIfTrue="1">
      <formula>OR($Y17&gt;$AO$4,AND(MONTH($Y$17)&lt;&gt;MONTH($Y17),DAY($Y17)&gt;=DAY($Y$17)))</formula>
    </cfRule>
  </conditionalFormatting>
  <conditionalFormatting sqref="Y17:AD48">
    <cfRule type="expression" dxfId="113" priority="25">
      <formula>OR($Z17=1,$Z17=7)</formula>
    </cfRule>
  </conditionalFormatting>
  <conditionalFormatting sqref="AE17:AF47">
    <cfRule type="expression" dxfId="112" priority="7">
      <formula>OR($AE17&gt;$AO$4,AND(MONTH($AE$17)&lt;&gt;MONTH($AE17),DAY($AE17)&gt;=DAY($AE$17)))</formula>
    </cfRule>
  </conditionalFormatting>
  <conditionalFormatting sqref="AE17:AJ47">
    <cfRule type="expression" dxfId="111" priority="13" stopIfTrue="1">
      <formula>OR($AE17&gt;$AO$4,AND(MONTH($AE$17)&lt;&gt;MONTH($AE17),DAY($AE17)&gt;=DAY($AE$17)))</formula>
    </cfRule>
  </conditionalFormatting>
  <conditionalFormatting sqref="AE17:AJ48">
    <cfRule type="expression" dxfId="109" priority="24">
      <formula>OR($AF17=1,$AF17=7)</formula>
    </cfRule>
  </conditionalFormatting>
  <dataValidations count="1">
    <dataValidation type="list" allowBlank="1" showInputMessage="1" sqref="AA17:AA47 I17:I47 AG17:AG47 C17:C47 O17:O47 U17:U47" xr:uid="{00000000-0002-0000-1500-000000000000}">
      <formula1>"休校日,就職活動日,入校式,修了式"</formula1>
    </dataValidation>
  </dataValidations>
  <printOptions horizontalCentered="1"/>
  <pageMargins left="0.39370078740157483" right="0.39370078740157483" top="0.59055118110236227" bottom="0.59055118110236227" header="0.39370078740157483" footer="0.31496062992125984"/>
  <pageSetup paperSize="9" scale="64" orientation="portrait" r:id="rId1"/>
  <headerFooter alignWithMargins="0">
    <oddHeader>&amp;R&amp;10&amp;F</oddHeader>
  </headerFooter>
  <colBreaks count="1" manualBreakCount="1">
    <brk id="18" max="53" man="1"/>
  </colBreaks>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31" id="{22C31A16-CA36-46EA-9EF2-7AB8101BE0BA}">
            <xm:f>COUNTIF(祝日!$A$2:$A$50,$A17)=1</xm:f>
            <x14:dxf>
              <fill>
                <patternFill patternType="lightGray"/>
              </fill>
            </x14:dxf>
          </x14:cfRule>
          <xm:sqref>A17:F48</xm:sqref>
        </x14:conditionalFormatting>
        <x14:conditionalFormatting xmlns:xm="http://schemas.microsoft.com/office/excel/2006/main">
          <x14:cfRule type="expression" priority="1" id="{04C1A208-8BC0-4DE7-8F59-A49C7E53B6DD}">
            <xm:f>AND(C17="就職活動日",COUNTIF(祝日!$D$2:$D$367,A17)=1)</xm:f>
            <x14:dxf>
              <fill>
                <patternFill>
                  <bgColor rgb="FFFF0000"/>
                </patternFill>
              </fill>
            </x14:dxf>
          </x14:cfRule>
          <xm:sqref>C17:AG47</xm:sqref>
        </x14:conditionalFormatting>
        <x14:conditionalFormatting xmlns:xm="http://schemas.microsoft.com/office/excel/2006/main">
          <x14:cfRule type="expression" priority="30" id="{9391D02B-DC02-48E7-A6A6-9D12DD66962F}">
            <xm:f>COUNTIF(祝日!$A$2:$A$50,$G17)=1</xm:f>
            <x14:dxf>
              <fill>
                <patternFill patternType="lightGray"/>
              </fill>
            </x14:dxf>
          </x14:cfRule>
          <xm:sqref>G17:L48</xm:sqref>
        </x14:conditionalFormatting>
        <x14:conditionalFormatting xmlns:xm="http://schemas.microsoft.com/office/excel/2006/main">
          <x14:cfRule type="expression" priority="29" id="{AE6BF632-5942-44BE-9309-53815784F2C6}">
            <xm:f>COUNTIF(祝日!$A$2:$A$50,$M17)=1</xm:f>
            <x14:dxf>
              <fill>
                <patternFill patternType="lightGray"/>
              </fill>
            </x14:dxf>
          </x14:cfRule>
          <xm:sqref>M17:R48</xm:sqref>
        </x14:conditionalFormatting>
        <x14:conditionalFormatting xmlns:xm="http://schemas.microsoft.com/office/excel/2006/main">
          <x14:cfRule type="expression" priority="15" id="{A305EBB5-864F-4E23-9849-E904CF0A216D}">
            <xm:f>COUNTIF(祝日!$A$2:$A$50,$S17)=1</xm:f>
            <x14:dxf>
              <fill>
                <patternFill patternType="lightGray"/>
              </fill>
            </x14:dxf>
          </x14:cfRule>
          <xm:sqref>S17:X48</xm:sqref>
        </x14:conditionalFormatting>
        <x14:conditionalFormatting xmlns:xm="http://schemas.microsoft.com/office/excel/2006/main">
          <x14:cfRule type="expression" priority="22" id="{2E191A35-7F32-4309-AFE3-B1DB5EE574BB}">
            <xm:f>COUNTIF(祝日!$A$2:$A$50,$Y17)=1</xm:f>
            <x14:dxf>
              <fill>
                <patternFill patternType="lightGray"/>
              </fill>
            </x14:dxf>
          </x14:cfRule>
          <xm:sqref>Y17:AD48</xm:sqref>
        </x14:conditionalFormatting>
        <x14:conditionalFormatting xmlns:xm="http://schemas.microsoft.com/office/excel/2006/main">
          <x14:cfRule type="expression" priority="21" id="{2C4B599C-7B65-435B-87ED-0EC302770C7E}">
            <xm:f>COUNTIF(祝日!$A$2:$A$50,$AE17)=1</xm:f>
            <x14:dxf>
              <fill>
                <patternFill patternType="lightGray"/>
              </fill>
            </x14:dxf>
          </x14:cfRule>
          <xm:sqref>AE17:AJ48</xm:sqref>
        </x14:conditionalFormatting>
      </x14:conditionalFormattings>
    </ext>
  </extLst>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AU69"/>
  <sheetViews>
    <sheetView view="pageBreakPreview" zoomScale="90" zoomScaleNormal="85" zoomScaleSheetLayoutView="90" workbookViewId="0">
      <selection activeCell="C8" sqref="C8"/>
    </sheetView>
  </sheetViews>
  <sheetFormatPr defaultColWidth="9" defaultRowHeight="13.2"/>
  <cols>
    <col min="1" max="1" width="4.6640625" style="66" customWidth="1"/>
    <col min="2" max="2" width="3.33203125" style="66" bestFit="1" customWidth="1"/>
    <col min="3" max="3" width="27.6640625" style="74" customWidth="1"/>
    <col min="4" max="5" width="2.33203125" style="74" customWidth="1"/>
    <col min="6" max="6" width="2.33203125" style="66" customWidth="1"/>
    <col min="7" max="7" width="4.6640625" style="66" customWidth="1"/>
    <col min="8" max="8" width="3.33203125" style="66" bestFit="1" customWidth="1"/>
    <col min="9" max="9" width="27.6640625" style="74" customWidth="1"/>
    <col min="10" max="11" width="2.33203125" style="74" customWidth="1"/>
    <col min="12" max="12" width="2.33203125" style="66" customWidth="1"/>
    <col min="13" max="13" width="4.6640625" style="66" customWidth="1"/>
    <col min="14" max="14" width="3.33203125" style="66" customWidth="1"/>
    <col min="15" max="15" width="27.6640625" style="74" customWidth="1"/>
    <col min="16" max="17" width="2.33203125" style="74" customWidth="1"/>
    <col min="18" max="18" width="2.33203125" style="66" customWidth="1"/>
    <col min="19" max="19" width="4.6640625" style="66" customWidth="1"/>
    <col min="20" max="20" width="3.33203125" style="66" bestFit="1" customWidth="1"/>
    <col min="21" max="21" width="27.6640625" style="74" customWidth="1"/>
    <col min="22" max="23" width="2.33203125" style="74" customWidth="1"/>
    <col min="24" max="24" width="2.33203125" style="66" customWidth="1"/>
    <col min="25" max="25" width="4.6640625" style="66" customWidth="1"/>
    <col min="26" max="26" width="3.33203125" style="66" bestFit="1" customWidth="1"/>
    <col min="27" max="27" width="27.6640625" style="74" customWidth="1"/>
    <col min="28" max="29" width="2.33203125" style="74" customWidth="1"/>
    <col min="30" max="30" width="2.33203125" style="66" customWidth="1"/>
    <col min="31" max="31" width="4.6640625" style="66" customWidth="1"/>
    <col min="32" max="32" width="3.33203125" style="66" bestFit="1" customWidth="1"/>
    <col min="33" max="33" width="27.6640625" style="74" customWidth="1"/>
    <col min="34" max="35" width="2.33203125" style="74" customWidth="1"/>
    <col min="36" max="36" width="2.33203125" style="66" customWidth="1"/>
    <col min="37" max="37" width="5" style="66" bestFit="1" customWidth="1"/>
    <col min="38" max="38" width="5.44140625" style="66" customWidth="1"/>
    <col min="39" max="39" width="9" style="66"/>
    <col min="40" max="40" width="8" style="66" bestFit="1" customWidth="1"/>
    <col min="41" max="41" width="17.109375" style="66" bestFit="1" customWidth="1"/>
    <col min="42" max="42" width="9.109375" style="66" customWidth="1"/>
    <col min="43" max="45" width="9" style="66" customWidth="1"/>
    <col min="46" max="16384" width="9" style="66"/>
  </cols>
  <sheetData>
    <row r="1" spans="1:47" ht="24" customHeight="1" thickBot="1">
      <c r="A1" s="63" t="s">
        <v>444</v>
      </c>
      <c r="B1" s="63"/>
      <c r="C1" s="64"/>
      <c r="D1" s="64"/>
      <c r="E1" s="64"/>
      <c r="F1" s="63"/>
      <c r="G1" s="63"/>
      <c r="H1" s="63"/>
      <c r="I1" s="64"/>
      <c r="J1" s="64"/>
      <c r="K1" s="64"/>
      <c r="L1" s="63"/>
      <c r="M1" s="65">
        <f>MONTH($AO$3)</f>
        <v>3</v>
      </c>
      <c r="N1" s="63"/>
      <c r="O1" s="64" t="s">
        <v>29</v>
      </c>
      <c r="P1" s="64"/>
      <c r="Q1" s="64"/>
      <c r="R1" s="63"/>
      <c r="S1" s="63"/>
      <c r="T1" s="63"/>
      <c r="U1" s="64"/>
      <c r="V1" s="64"/>
      <c r="W1" s="64"/>
      <c r="X1" s="63"/>
      <c r="Y1" s="63"/>
      <c r="Z1" s="63"/>
      <c r="AA1" s="64"/>
      <c r="AB1" s="64"/>
      <c r="AC1" s="64"/>
      <c r="AD1" s="63"/>
      <c r="AE1" s="65">
        <f>MONTH($AO$3)</f>
        <v>3</v>
      </c>
      <c r="AF1" s="63"/>
      <c r="AG1" s="64" t="s">
        <v>29</v>
      </c>
      <c r="AH1" s="64"/>
      <c r="AI1" s="64"/>
      <c r="AJ1" s="63"/>
    </row>
    <row r="2" spans="1:47" ht="15" customHeight="1" thickBot="1">
      <c r="A2" s="67"/>
      <c r="B2" s="387" t="s">
        <v>454</v>
      </c>
      <c r="C2" s="1101">
        <v>46083</v>
      </c>
      <c r="D2" s="497" t="s">
        <v>504</v>
      </c>
      <c r="E2" s="68"/>
      <c r="F2" s="67"/>
      <c r="G2" s="67"/>
      <c r="H2" s="391"/>
      <c r="I2" s="68"/>
      <c r="J2" s="1615" t="s">
        <v>441</v>
      </c>
      <c r="K2" s="1615"/>
      <c r="L2" s="1615"/>
      <c r="M2" s="1615"/>
      <c r="N2" s="1615"/>
      <c r="O2" s="1613" t="str">
        <f>Data!$A$11</f>
        <v>育児等両立応援訓練（短時間訓練）（５箇月）</v>
      </c>
      <c r="P2" s="1613"/>
      <c r="Q2" s="1613"/>
      <c r="R2" s="1613"/>
      <c r="S2" s="67"/>
      <c r="T2" s="67"/>
      <c r="U2" s="68"/>
      <c r="V2" s="68"/>
      <c r="W2" s="68"/>
      <c r="X2" s="67"/>
      <c r="Y2" s="67"/>
      <c r="Z2" s="67"/>
      <c r="AA2" s="68"/>
      <c r="AB2" s="1615" t="s">
        <v>441</v>
      </c>
      <c r="AC2" s="1615"/>
      <c r="AD2" s="1615"/>
      <c r="AE2" s="1615"/>
      <c r="AF2" s="1615"/>
      <c r="AG2" s="1613" t="str">
        <f>Data!$A$11</f>
        <v>育児等両立応援訓練（短時間訓練）（５箇月）</v>
      </c>
      <c r="AH2" s="1613"/>
      <c r="AI2" s="1613"/>
      <c r="AJ2" s="1613"/>
      <c r="AK2" s="384"/>
      <c r="AL2" s="384"/>
      <c r="AQ2" s="200" t="s">
        <v>392</v>
      </c>
      <c r="AR2" s="393">
        <f>VLOOKUP(O2,祝日!K3:S25,2,FALSE)</f>
        <v>5</v>
      </c>
      <c r="AS2" s="199" t="s">
        <v>457</v>
      </c>
    </row>
    <row r="3" spans="1:47" ht="15" customHeight="1" thickBot="1">
      <c r="A3" s="69"/>
      <c r="B3" s="387" t="s">
        <v>455</v>
      </c>
      <c r="C3" s="1101">
        <v>46234</v>
      </c>
      <c r="D3" s="497" t="s">
        <v>505</v>
      </c>
      <c r="E3" s="68"/>
      <c r="F3" s="67"/>
      <c r="G3" s="67"/>
      <c r="H3" s="391"/>
      <c r="I3" s="68"/>
      <c r="J3" s="1615" t="s">
        <v>131</v>
      </c>
      <c r="K3" s="1615"/>
      <c r="L3" s="1615"/>
      <c r="M3" s="1615"/>
      <c r="N3" s="1615"/>
      <c r="O3" s="1614" t="str">
        <f>Data!$A$9</f>
        <v/>
      </c>
      <c r="P3" s="1614"/>
      <c r="Q3" s="1614"/>
      <c r="R3" s="1614"/>
      <c r="S3" s="67"/>
      <c r="T3" s="67"/>
      <c r="U3" s="68"/>
      <c r="V3" s="68"/>
      <c r="W3" s="68"/>
      <c r="X3" s="67"/>
      <c r="Y3" s="67"/>
      <c r="Z3" s="67"/>
      <c r="AA3" s="68"/>
      <c r="AB3" s="1615" t="s">
        <v>131</v>
      </c>
      <c r="AC3" s="1615"/>
      <c r="AD3" s="1615"/>
      <c r="AE3" s="1615"/>
      <c r="AF3" s="1615"/>
      <c r="AG3" s="1614" t="str">
        <f>Data!$A$9</f>
        <v/>
      </c>
      <c r="AH3" s="1614"/>
      <c r="AI3" s="1614"/>
      <c r="AJ3" s="1614"/>
      <c r="AK3" s="384"/>
      <c r="AL3" s="384"/>
      <c r="AN3" s="353" t="s">
        <v>406</v>
      </c>
      <c r="AO3" s="395">
        <f>C2</f>
        <v>46083</v>
      </c>
      <c r="AQ3" s="200" t="s">
        <v>280</v>
      </c>
      <c r="AR3" s="347">
        <f>VLOOKUP($O$2,祝日!$K$3:$S$25,3,FALSE)</f>
        <v>400</v>
      </c>
      <c r="AS3" t="s">
        <v>395</v>
      </c>
      <c r="AT3" s="347">
        <f>VLOOKUP($O$2,祝日!$K$3:$S$25,4,FALSE)</f>
        <v>999</v>
      </c>
      <c r="AU3" t="str">
        <f>IF(AT3="","","時間以下")</f>
        <v>時間以下</v>
      </c>
    </row>
    <row r="4" spans="1:47" ht="15" customHeight="1" thickBot="1">
      <c r="A4" s="69"/>
      <c r="C4" s="385"/>
      <c r="D4" s="68"/>
      <c r="E4" s="68"/>
      <c r="F4" s="67"/>
      <c r="G4" s="67"/>
      <c r="H4" s="391"/>
      <c r="I4" s="68"/>
      <c r="J4" s="1615" t="s">
        <v>26</v>
      </c>
      <c r="K4" s="1615"/>
      <c r="L4" s="1615"/>
      <c r="M4" s="1615"/>
      <c r="N4" s="1615"/>
      <c r="O4" s="1614" t="str">
        <f>Data!$I$69</f>
        <v/>
      </c>
      <c r="P4" s="1614"/>
      <c r="Q4" s="1614"/>
      <c r="R4" s="1614"/>
      <c r="S4" s="67"/>
      <c r="T4" s="67"/>
      <c r="U4" s="68"/>
      <c r="V4" s="68"/>
      <c r="W4" s="68"/>
      <c r="X4" s="67"/>
      <c r="Y4" s="67"/>
      <c r="Z4" s="67"/>
      <c r="AA4" s="68"/>
      <c r="AB4" s="1615" t="s">
        <v>26</v>
      </c>
      <c r="AC4" s="1615"/>
      <c r="AD4" s="1615"/>
      <c r="AE4" s="1615"/>
      <c r="AF4" s="1615"/>
      <c r="AG4" s="1614" t="str">
        <f>Data!$I$69</f>
        <v/>
      </c>
      <c r="AH4" s="1614"/>
      <c r="AI4" s="1614"/>
      <c r="AJ4" s="1614"/>
      <c r="AK4" s="384"/>
      <c r="AL4" s="384"/>
      <c r="AN4" s="354" t="s">
        <v>407</v>
      </c>
      <c r="AO4" s="355">
        <f>C3</f>
        <v>46234</v>
      </c>
      <c r="AQ4" s="200" t="s">
        <v>443</v>
      </c>
      <c r="AR4" s="347">
        <f>VLOOKUP($O$2,祝日!$K$3:$S$25,7,FALSE)</f>
        <v>80</v>
      </c>
      <c r="AS4" t="s">
        <v>395</v>
      </c>
      <c r="AT4" s="347">
        <f>VLOOKUP($O$2,祝日!$K$3:$S$25,8,FALSE)</f>
        <v>90</v>
      </c>
      <c r="AU4" t="str">
        <f>IF(AT4="","","時間以下")</f>
        <v>時間以下</v>
      </c>
    </row>
    <row r="5" spans="1:47" ht="4.95" customHeight="1" thickBot="1">
      <c r="A5" s="69"/>
      <c r="C5" s="385"/>
      <c r="D5" s="68"/>
      <c r="E5" s="68"/>
      <c r="F5" s="67"/>
      <c r="G5" s="67"/>
      <c r="H5" s="391"/>
      <c r="I5" s="68"/>
      <c r="J5" s="630"/>
      <c r="K5" s="630"/>
      <c r="L5" s="630"/>
      <c r="M5" s="630"/>
      <c r="N5" s="630"/>
      <c r="O5" s="631"/>
      <c r="P5" s="631"/>
      <c r="Q5" s="631"/>
      <c r="R5" s="631"/>
      <c r="S5" s="67"/>
      <c r="T5" s="67"/>
      <c r="U5" s="68"/>
      <c r="V5" s="68"/>
      <c r="W5" s="68"/>
      <c r="X5" s="67"/>
      <c r="Y5" s="67"/>
      <c r="Z5" s="67"/>
      <c r="AA5" s="68"/>
      <c r="AB5" s="630"/>
      <c r="AC5" s="630"/>
      <c r="AD5" s="630"/>
      <c r="AE5" s="630"/>
      <c r="AF5" s="630"/>
      <c r="AG5" s="631"/>
      <c r="AH5" s="631"/>
      <c r="AI5" s="631"/>
      <c r="AJ5" s="631"/>
      <c r="AK5" s="384"/>
      <c r="AL5" s="384"/>
      <c r="AN5" s="199"/>
      <c r="AO5" s="401"/>
      <c r="AQ5" s="200"/>
      <c r="AR5" s="347"/>
      <c r="AS5"/>
      <c r="AT5"/>
      <c r="AU5"/>
    </row>
    <row r="6" spans="1:47" ht="15" customHeight="1" thickBot="1">
      <c r="A6" s="1634" t="s">
        <v>1009</v>
      </c>
      <c r="B6" s="1635"/>
      <c r="C6" s="1635"/>
      <c r="D6" s="1635"/>
      <c r="E6" s="1635"/>
      <c r="F6" s="1635"/>
      <c r="G6" s="1636"/>
      <c r="H6" s="391"/>
      <c r="I6" s="1653" t="s">
        <v>718</v>
      </c>
      <c r="J6" s="1654"/>
      <c r="K6" s="1654"/>
      <c r="L6" s="1654"/>
      <c r="M6" s="1654"/>
      <c r="N6" s="1654"/>
      <c r="O6" s="1654"/>
      <c r="P6" s="1654"/>
      <c r="Q6" s="1654"/>
      <c r="R6" s="1655"/>
      <c r="S6" s="67"/>
      <c r="T6" s="1656" t="s">
        <v>717</v>
      </c>
      <c r="U6" s="1657"/>
      <c r="V6" s="1657"/>
      <c r="W6" s="1657"/>
      <c r="X6" s="1657"/>
      <c r="Y6" s="1657"/>
      <c r="Z6" s="1657"/>
      <c r="AA6" s="1658"/>
      <c r="AB6" s="630"/>
      <c r="AC6" s="630"/>
      <c r="AD6" s="630"/>
      <c r="AE6" s="630"/>
      <c r="AF6" s="630"/>
      <c r="AG6" s="631"/>
      <c r="AH6" s="631"/>
      <c r="AI6" s="631"/>
      <c r="AJ6" s="631"/>
      <c r="AK6" s="384"/>
      <c r="AL6" s="384"/>
      <c r="AN6" s="199"/>
      <c r="AO6" s="401"/>
      <c r="AQ6" s="200" t="s">
        <v>624</v>
      </c>
      <c r="AR6" s="347">
        <f>AR3+AR14</f>
        <v>420</v>
      </c>
      <c r="AS6" t="s">
        <v>395</v>
      </c>
      <c r="AT6" s="347">
        <f>IF(AT4=999,"",AR2*AT4)</f>
        <v>450</v>
      </c>
      <c r="AU6" t="str">
        <f>IF(AT6="","","時間以下")</f>
        <v>時間以下</v>
      </c>
    </row>
    <row r="7" spans="1:47" ht="13.95" customHeight="1" thickBot="1">
      <c r="A7" s="1631">
        <f>'６カリキュラム'!E48</f>
        <v>0</v>
      </c>
      <c r="B7" s="1632"/>
      <c r="C7" s="1632"/>
      <c r="D7" s="1632"/>
      <c r="E7" s="1632"/>
      <c r="F7" s="1632"/>
      <c r="G7" s="1633"/>
      <c r="H7" s="397"/>
      <c r="I7" s="1102"/>
      <c r="J7" s="1649" t="s">
        <v>445</v>
      </c>
      <c r="K7" s="1649"/>
      <c r="L7" s="1649"/>
      <c r="M7" s="1650" t="s">
        <v>446</v>
      </c>
      <c r="N7" s="1650"/>
      <c r="O7" s="1639" t="s">
        <v>724</v>
      </c>
      <c r="P7" s="1640"/>
      <c r="Q7" s="1640"/>
      <c r="R7" s="1641"/>
      <c r="S7" s="69"/>
      <c r="T7" s="723" t="str">
        <f>IF(AR2=6,"①","")</f>
        <v/>
      </c>
      <c r="U7" s="722" t="str">
        <f>CONCATENATE(TEXT(AR9,"ggge年m月d日"),"から",TEXT(AT9,"ggge年m月d日"),"までの期間で、")</f>
        <v>令和8年6月1日から令和8年7月15日までの期間で、</v>
      </c>
      <c r="V7" s="705"/>
      <c r="W7" s="705"/>
      <c r="X7" s="705"/>
      <c r="Y7" s="714"/>
      <c r="Z7" s="715"/>
      <c r="AA7" s="716"/>
      <c r="AF7"/>
      <c r="AG7" s="70"/>
      <c r="AH7" s="70"/>
      <c r="AI7" s="70"/>
      <c r="AJ7" s="386"/>
      <c r="AQ7" s="200" t="s">
        <v>449</v>
      </c>
      <c r="AR7" s="347">
        <f>VLOOKUP($O$2,祝日!$K$3:$S$25,9,FALSE)</f>
        <v>16</v>
      </c>
      <c r="AS7" t="s">
        <v>1059</v>
      </c>
    </row>
    <row r="8" spans="1:47" ht="14.4" thickTop="1" thickBot="1">
      <c r="A8" s="1637" t="s">
        <v>460</v>
      </c>
      <c r="B8" s="1638"/>
      <c r="C8" s="688"/>
      <c r="D8" s="1621" t="s">
        <v>468</v>
      </c>
      <c r="E8" s="1622"/>
      <c r="F8" s="1622"/>
      <c r="G8" s="1623"/>
      <c r="H8" s="398"/>
      <c r="I8" s="1103" t="s">
        <v>447</v>
      </c>
      <c r="J8" s="1651">
        <f>'６カリキュラム'!$D$12</f>
        <v>0</v>
      </c>
      <c r="K8" s="1651"/>
      <c r="L8" s="1651"/>
      <c r="M8" s="1652">
        <f>SUM($A$55:$AJ$55)</f>
        <v>0</v>
      </c>
      <c r="N8" s="1652"/>
      <c r="O8" s="1642" t="str">
        <f>CONCATENATE(AR6,AS6,IF(AT4=999,"",CONCATENATE(AT6,AU6)))</f>
        <v>420時間以上450時間以下</v>
      </c>
      <c r="P8" s="1643"/>
      <c r="Q8" s="1643"/>
      <c r="R8" s="1644"/>
      <c r="S8" s="69"/>
      <c r="T8" s="728"/>
      <c r="U8" s="727" t="s">
        <v>1118</v>
      </c>
      <c r="V8" s="725"/>
      <c r="W8" s="725"/>
      <c r="X8" s="725"/>
      <c r="Y8" s="725"/>
      <c r="Z8" s="725"/>
      <c r="AA8" s="726"/>
      <c r="AF8"/>
      <c r="AG8" s="70"/>
      <c r="AH8" s="70"/>
      <c r="AI8" s="70"/>
      <c r="AJ8" s="386"/>
      <c r="AQ8" s="69"/>
    </row>
    <row r="9" spans="1:47" ht="14.4" customHeight="1" thickBot="1">
      <c r="A9" s="1627" t="s">
        <v>461</v>
      </c>
      <c r="B9" s="1628"/>
      <c r="C9" s="698"/>
      <c r="D9" s="1624"/>
      <c r="E9" s="1625"/>
      <c r="F9" s="1625"/>
      <c r="G9" s="1626"/>
      <c r="H9" s="399"/>
      <c r="I9" s="1104" t="s">
        <v>21</v>
      </c>
      <c r="J9" s="1645">
        <f>'６カリキュラム'!$D$16</f>
        <v>0</v>
      </c>
      <c r="K9" s="1646"/>
      <c r="L9" s="1646"/>
      <c r="M9" s="1648">
        <f>SUM($A$51:$AJ$51)</f>
        <v>0</v>
      </c>
      <c r="N9" s="1648"/>
      <c r="O9" s="1659" t="str">
        <f>IF(AT3=999,CONCATENATE("実訓練時間（学科＋実技）が",CHAR(10),AR3,AS3),CONCATENATE("実訓練時間（学科＋実技）が",CHAR(10),AR3,AS3,AT3,AU3))</f>
        <v>実訓練時間（学科＋実技）が
400時間以上</v>
      </c>
      <c r="P9" s="1660"/>
      <c r="Q9" s="1660"/>
      <c r="R9" s="1661"/>
      <c r="S9" s="69"/>
      <c r="T9" s="729" t="str">
        <f>IF(AR2=6,"②","")</f>
        <v/>
      </c>
      <c r="U9" s="727" t="str">
        <f>IF(AR2=6,CONCATENATE(TEXT(AR10,"ggge年m月d日"),"から",TEXT(AT10,"ggge年m月d日"),"までの期間で、"),"")</f>
        <v/>
      </c>
      <c r="V9" s="725"/>
      <c r="W9" s="725"/>
      <c r="X9" s="725"/>
      <c r="Y9" s="725"/>
      <c r="Z9" s="725"/>
      <c r="AA9" s="726"/>
      <c r="AD9" s="74"/>
      <c r="AE9" s="74"/>
      <c r="AF9" s="74"/>
      <c r="AG9" s="70"/>
      <c r="AH9" s="70"/>
      <c r="AI9" s="70"/>
      <c r="AJ9" s="386"/>
      <c r="AN9" s="200"/>
      <c r="AQ9" s="200" t="s">
        <v>719</v>
      </c>
      <c r="AR9" s="704">
        <f>IF(MONTH($AO$3)=MONTH($AO$4),$AO$3+1,DATE(YEAR($AO$4),MONTH($AO$4)-1,DAY(1)))</f>
        <v>46174</v>
      </c>
      <c r="AS9" t="s">
        <v>721</v>
      </c>
      <c r="AT9" s="704">
        <f>IF(MONTH($AO$3)=MONTH($AO$4),$AO$4-1,DATE(YEAR($AO$4),MONTH($AO$4),DAY(15)))</f>
        <v>46218</v>
      </c>
      <c r="AU9" t="s">
        <v>722</v>
      </c>
    </row>
    <row r="10" spans="1:47" ht="28.5" customHeight="1" thickBot="1">
      <c r="A10" s="1629" t="s">
        <v>1122</v>
      </c>
      <c r="B10" s="1630"/>
      <c r="C10" s="699"/>
      <c r="D10" s="1624"/>
      <c r="E10" s="1625"/>
      <c r="F10" s="1625"/>
      <c r="G10" s="1626"/>
      <c r="H10" s="398"/>
      <c r="I10" s="1104" t="s">
        <v>448</v>
      </c>
      <c r="J10" s="1647">
        <f>'６カリキュラム'!$D$17</f>
        <v>0</v>
      </c>
      <c r="K10" s="1648"/>
      <c r="L10" s="1648"/>
      <c r="M10" s="1648">
        <f>SUM($A$52:$AJ$52)</f>
        <v>0</v>
      </c>
      <c r="N10" s="1648"/>
      <c r="O10" s="1662"/>
      <c r="P10" s="1663"/>
      <c r="Q10" s="1663"/>
      <c r="R10" s="1664"/>
      <c r="S10" s="71"/>
      <c r="T10" s="718"/>
      <c r="U10" s="727" t="str">
        <f>IF(AR2=6,"　1日以上設定すること。","")</f>
        <v/>
      </c>
      <c r="V10" s="73"/>
      <c r="W10" s="73"/>
      <c r="Y10" s="69"/>
      <c r="AA10" s="717"/>
      <c r="AE10" s="69"/>
      <c r="AF10" s="74"/>
      <c r="AG10" s="200"/>
      <c r="AH10" s="200"/>
      <c r="AI10" s="200"/>
      <c r="AK10" s="199"/>
      <c r="AN10" s="200"/>
      <c r="AQ10" s="200" t="s">
        <v>720</v>
      </c>
      <c r="AR10" s="704">
        <f>DATE(YEAR($AO$4),MONTH($AO$4)-2,DAY(1))</f>
        <v>46143</v>
      </c>
      <c r="AS10" t="s">
        <v>721</v>
      </c>
      <c r="AT10" s="704">
        <f>DATE(YEAR($AO$4),MONTH($AO$4)-1,DAY(15))</f>
        <v>46188</v>
      </c>
      <c r="AU10" t="s">
        <v>723</v>
      </c>
    </row>
    <row r="11" spans="1:47" ht="14.4" thickTop="1" thickBot="1">
      <c r="A11" s="1665" t="s">
        <v>1058</v>
      </c>
      <c r="B11" s="1666"/>
      <c r="C11" s="1632"/>
      <c r="D11" s="1666"/>
      <c r="E11" s="1666"/>
      <c r="F11" s="1666"/>
      <c r="G11" s="1667"/>
      <c r="H11" s="400"/>
      <c r="I11" s="1105" t="s">
        <v>57</v>
      </c>
      <c r="J11" s="1647">
        <f>'６カリキュラム'!$D$18</f>
        <v>0</v>
      </c>
      <c r="K11" s="1648"/>
      <c r="L11" s="1648"/>
      <c r="M11" s="1648">
        <f>SUM($A$53:$AJ$53)</f>
        <v>0</v>
      </c>
      <c r="N11" s="1648"/>
      <c r="O11" s="1616" t="str">
        <f>CONCATENATE(AR14,AS14)</f>
        <v>20時間以上</v>
      </c>
      <c r="P11" s="1617"/>
      <c r="Q11" s="1617"/>
      <c r="R11" s="1618"/>
      <c r="S11" s="71"/>
      <c r="T11" s="718" t="s">
        <v>1141</v>
      </c>
      <c r="U11" s="730" t="s">
        <v>1142</v>
      </c>
      <c r="V11" s="72"/>
      <c r="W11" s="72"/>
      <c r="X11" s="72"/>
      <c r="Y11" s="72"/>
      <c r="Z11" s="72"/>
      <c r="AA11" s="731"/>
      <c r="AE11" s="69"/>
      <c r="AF11"/>
      <c r="AG11" s="70"/>
      <c r="AH11" s="70"/>
      <c r="AI11" s="70"/>
      <c r="AJ11" s="386"/>
      <c r="AQ11" s="69"/>
      <c r="AR11"/>
      <c r="AS11"/>
      <c r="AT11"/>
      <c r="AU11"/>
    </row>
    <row r="12" spans="1:47" ht="31.5" customHeight="1" thickTop="1" thickBot="1">
      <c r="A12" s="1668"/>
      <c r="B12" s="1669"/>
      <c r="C12" s="1669"/>
      <c r="D12" s="1669"/>
      <c r="E12" s="1669"/>
      <c r="F12" s="1669"/>
      <c r="G12" s="1670"/>
      <c r="H12" s="400"/>
      <c r="I12" s="1104"/>
      <c r="J12" s="1619"/>
      <c r="K12" s="1619"/>
      <c r="L12" s="1619"/>
      <c r="M12" s="1619"/>
      <c r="N12" s="1619"/>
      <c r="O12" s="1616"/>
      <c r="P12" s="1617"/>
      <c r="Q12" s="1617"/>
      <c r="R12" s="1618"/>
      <c r="S12" s="71"/>
      <c r="T12" s="735"/>
      <c r="U12" s="732"/>
      <c r="V12" s="733"/>
      <c r="W12" s="733"/>
      <c r="X12" s="733"/>
      <c r="Y12" s="733"/>
      <c r="Z12" s="733"/>
      <c r="AA12" s="734"/>
      <c r="AE12" s="69"/>
      <c r="AF12"/>
      <c r="AG12" s="70"/>
      <c r="AH12" s="70"/>
      <c r="AI12" s="70"/>
      <c r="AJ12" s="386"/>
      <c r="AQ12" s="69"/>
      <c r="AR12"/>
      <c r="AS12"/>
      <c r="AT12"/>
      <c r="AU12"/>
    </row>
    <row r="13" spans="1:47" ht="14.4" thickTop="1" thickBot="1">
      <c r="A13" s="389" t="s">
        <v>203</v>
      </c>
      <c r="B13" s="390" t="s">
        <v>453</v>
      </c>
      <c r="C13" s="73"/>
      <c r="D13" s="73"/>
      <c r="E13" s="73"/>
      <c r="G13" s="69"/>
      <c r="I13" s="1106"/>
      <c r="J13" s="1620"/>
      <c r="K13" s="1620"/>
      <c r="L13" s="1620"/>
      <c r="M13" s="1620"/>
      <c r="N13" s="1620"/>
      <c r="O13" s="1107"/>
      <c r="P13" s="1108"/>
      <c r="Q13" s="1108"/>
      <c r="R13" s="1109"/>
      <c r="S13" s="71"/>
      <c r="T13" s="72"/>
      <c r="U13" s="73"/>
      <c r="V13" s="73"/>
      <c r="W13" s="73"/>
      <c r="Y13" s="69"/>
      <c r="AE13" s="69"/>
      <c r="AF13"/>
      <c r="AG13" s="70"/>
      <c r="AH13" s="70"/>
      <c r="AI13" s="70"/>
      <c r="AJ13" s="386"/>
      <c r="AQ13" s="69"/>
      <c r="AR13"/>
      <c r="AS13"/>
      <c r="AT13"/>
      <c r="AU13"/>
    </row>
    <row r="14" spans="1:47" ht="13.8" thickBot="1">
      <c r="A14" s="389" t="s">
        <v>203</v>
      </c>
      <c r="B14" s="390" t="s">
        <v>452</v>
      </c>
      <c r="C14" s="73"/>
      <c r="D14" s="73"/>
      <c r="E14" s="73"/>
      <c r="G14" s="69"/>
      <c r="I14" s="70"/>
      <c r="M14" s="69"/>
      <c r="N14"/>
      <c r="O14" s="66"/>
      <c r="P14" s="66"/>
      <c r="Q14" s="66"/>
      <c r="S14" s="71"/>
      <c r="T14" s="72"/>
      <c r="U14" s="73"/>
      <c r="V14" s="73"/>
      <c r="W14" s="73"/>
      <c r="Y14" s="69"/>
      <c r="AE14" s="69"/>
      <c r="AF14"/>
      <c r="AG14" s="66"/>
      <c r="AH14" s="66"/>
      <c r="AI14" s="66"/>
      <c r="AQ14" s="200" t="s">
        <v>57</v>
      </c>
      <c r="AR14" s="347">
        <f>VLOOKUP($O$2,祝日!$K$3:$S$25,5,FALSE)</f>
        <v>20</v>
      </c>
      <c r="AS14" t="s">
        <v>395</v>
      </c>
      <c r="AT14" s="347">
        <f>VLOOKUP($O$2,祝日!$K$3:$S$25,6,FALSE)</f>
        <v>999</v>
      </c>
      <c r="AU14" t="str">
        <f>IF(AT14="","","時間以下")</f>
        <v>時間以下</v>
      </c>
    </row>
    <row r="15" spans="1:47" ht="13.95" customHeight="1" thickBot="1">
      <c r="A15" s="157" t="s">
        <v>203</v>
      </c>
      <c r="B15" s="158" t="s">
        <v>289</v>
      </c>
      <c r="C15" s="156"/>
      <c r="D15" s="156"/>
      <c r="E15" s="156"/>
      <c r="G15" s="69"/>
      <c r="M15" s="69"/>
      <c r="N15"/>
      <c r="O15" s="68"/>
      <c r="P15" s="68"/>
      <c r="Q15" s="68"/>
      <c r="R15" s="67"/>
      <c r="S15" s="389" t="s">
        <v>203</v>
      </c>
      <c r="T15" s="424" t="s">
        <v>452</v>
      </c>
      <c r="U15" s="424"/>
      <c r="V15" s="156"/>
      <c r="W15" s="156"/>
      <c r="Y15" s="69"/>
      <c r="AE15" s="69"/>
      <c r="AF15"/>
      <c r="AG15" s="68"/>
      <c r="AH15" s="68"/>
      <c r="AI15" s="68"/>
      <c r="AJ15" s="67"/>
    </row>
    <row r="16" spans="1:47" ht="27" customHeight="1" thickTop="1" thickBot="1">
      <c r="A16" s="1572">
        <f>MONTH(A17)</f>
        <v>3</v>
      </c>
      <c r="B16" s="1573"/>
      <c r="C16" s="1574"/>
      <c r="D16" s="632" t="s">
        <v>436</v>
      </c>
      <c r="E16" s="633" t="s">
        <v>438</v>
      </c>
      <c r="F16" s="634" t="s">
        <v>440</v>
      </c>
      <c r="G16" s="1572">
        <f>MONTH(G17)</f>
        <v>4</v>
      </c>
      <c r="H16" s="1573"/>
      <c r="I16" s="1574"/>
      <c r="J16" s="632" t="s">
        <v>435</v>
      </c>
      <c r="K16" s="632" t="s">
        <v>437</v>
      </c>
      <c r="L16" s="635" t="s">
        <v>439</v>
      </c>
      <c r="M16" s="1572">
        <f>MONTH(M17)</f>
        <v>5</v>
      </c>
      <c r="N16" s="1573"/>
      <c r="O16" s="1574"/>
      <c r="P16" s="632" t="s">
        <v>435</v>
      </c>
      <c r="Q16" s="632" t="s">
        <v>437</v>
      </c>
      <c r="R16" s="634" t="s">
        <v>439</v>
      </c>
      <c r="S16" s="1572">
        <f>MONTH(S17)</f>
        <v>6</v>
      </c>
      <c r="T16" s="1573"/>
      <c r="U16" s="1574"/>
      <c r="V16" s="632" t="s">
        <v>436</v>
      </c>
      <c r="W16" s="633" t="s">
        <v>438</v>
      </c>
      <c r="X16" s="634" t="s">
        <v>440</v>
      </c>
      <c r="Y16" s="1572">
        <f>MONTH(Y17)</f>
        <v>7</v>
      </c>
      <c r="Z16" s="1573"/>
      <c r="AA16" s="1574"/>
      <c r="AB16" s="632" t="s">
        <v>435</v>
      </c>
      <c r="AC16" s="632" t="s">
        <v>437</v>
      </c>
      <c r="AD16" s="635" t="s">
        <v>439</v>
      </c>
      <c r="AE16" s="1572">
        <f>MONTH(AE17)</f>
        <v>8</v>
      </c>
      <c r="AF16" s="1573"/>
      <c r="AG16" s="1574"/>
      <c r="AH16" s="632" t="s">
        <v>435</v>
      </c>
      <c r="AI16" s="632" t="s">
        <v>437</v>
      </c>
      <c r="AJ16" s="634" t="s">
        <v>439</v>
      </c>
      <c r="AL16" s="388" t="s">
        <v>450</v>
      </c>
      <c r="AM16" s="396" t="s">
        <v>459</v>
      </c>
      <c r="AO16" s="680"/>
      <c r="AP16" s="681"/>
    </row>
    <row r="17" spans="1:42" s="394" customFormat="1" ht="27" customHeight="1" thickTop="1" thickBot="1">
      <c r="A17" s="636">
        <f>AO3</f>
        <v>46083</v>
      </c>
      <c r="B17" s="640">
        <f t="shared" ref="B17:B47" si="0">WEEKDAY(A17)</f>
        <v>2</v>
      </c>
      <c r="C17" s="651" t="s">
        <v>673</v>
      </c>
      <c r="D17" s="658"/>
      <c r="E17" s="658"/>
      <c r="F17" s="659"/>
      <c r="G17" s="643">
        <f>DATE(YEAR($A$17),MONTH($A$17)+1,DAY($A$17))</f>
        <v>46114</v>
      </c>
      <c r="H17" s="640">
        <f t="shared" ref="H17:H47" si="1">WEEKDAY(G17)</f>
        <v>5</v>
      </c>
      <c r="I17" s="651"/>
      <c r="J17" s="652"/>
      <c r="K17" s="652"/>
      <c r="L17" s="653"/>
      <c r="M17" s="650">
        <f>DATE(YEAR($A$17),MONTH($A$17)+2,DAY($A$17))</f>
        <v>46144</v>
      </c>
      <c r="N17" s="656">
        <f t="shared" ref="N17:N42" si="2">WEEKDAY(M17)</f>
        <v>7</v>
      </c>
      <c r="O17" s="657"/>
      <c r="P17" s="658"/>
      <c r="Q17" s="658"/>
      <c r="R17" s="659"/>
      <c r="S17" s="907">
        <f>DATE(YEAR($A$17),MONTH($A$17)+3,DAY($A$17))</f>
        <v>46175</v>
      </c>
      <c r="T17" s="908">
        <f t="shared" ref="T17:T47" si="3">WEEKDAY(S17)</f>
        <v>3</v>
      </c>
      <c r="U17" s="651"/>
      <c r="V17" s="658"/>
      <c r="W17" s="658"/>
      <c r="X17" s="659"/>
      <c r="Y17" s="643">
        <f>DATE(YEAR($A$17),MONTH($A$17)+4,DAY($A$17))</f>
        <v>46205</v>
      </c>
      <c r="Z17" s="640">
        <f t="shared" ref="Z17:Z47" si="4">WEEKDAY(Y17)</f>
        <v>5</v>
      </c>
      <c r="AA17" s="651"/>
      <c r="AB17" s="652"/>
      <c r="AC17" s="652"/>
      <c r="AD17" s="653"/>
      <c r="AE17" s="650">
        <f>DATE(YEAR($A$17),MONTH($A$17)+5,DAY($A$17))</f>
        <v>46236</v>
      </c>
      <c r="AF17" s="656">
        <f t="shared" ref="AF17:AF42" si="5">WEEKDAY(AE17)</f>
        <v>1</v>
      </c>
      <c r="AG17" s="657"/>
      <c r="AH17" s="658"/>
      <c r="AI17" s="658"/>
      <c r="AJ17" s="659"/>
      <c r="AL17" s="589" t="str">
        <f>IF(OR($C$55&lt;$AR$4,$C$49&lt;$AR$7)=TRUE,"月1不","")</f>
        <v>月1不</v>
      </c>
      <c r="AO17" s="682"/>
      <c r="AP17" s="683"/>
    </row>
    <row r="18" spans="1:42" s="394" customFormat="1" ht="27" customHeight="1" thickBot="1">
      <c r="A18" s="591">
        <f>A17+1</f>
        <v>46084</v>
      </c>
      <c r="B18" s="641">
        <f t="shared" si="0"/>
        <v>3</v>
      </c>
      <c r="C18" s="644"/>
      <c r="D18" s="597"/>
      <c r="E18" s="597"/>
      <c r="F18" s="601"/>
      <c r="G18" s="590">
        <f>G17+1</f>
        <v>46115</v>
      </c>
      <c r="H18" s="642">
        <f t="shared" si="1"/>
        <v>6</v>
      </c>
      <c r="I18" s="646"/>
      <c r="J18" s="598"/>
      <c r="K18" s="598"/>
      <c r="L18" s="601"/>
      <c r="M18" s="594">
        <f t="shared" ref="M18:M47" si="6">M17+1</f>
        <v>46145</v>
      </c>
      <c r="N18" s="642">
        <f t="shared" si="2"/>
        <v>1</v>
      </c>
      <c r="O18" s="646"/>
      <c r="P18" s="598"/>
      <c r="Q18" s="598"/>
      <c r="R18" s="601"/>
      <c r="S18" s="909">
        <f>S17+1</f>
        <v>46176</v>
      </c>
      <c r="T18" s="910">
        <f t="shared" si="3"/>
        <v>4</v>
      </c>
      <c r="U18" s="644"/>
      <c r="V18" s="597"/>
      <c r="W18" s="597"/>
      <c r="X18" s="601"/>
      <c r="Y18" s="590">
        <f t="shared" ref="Y18:Y47" si="7">Y17+1</f>
        <v>46206</v>
      </c>
      <c r="Z18" s="642">
        <f t="shared" si="4"/>
        <v>6</v>
      </c>
      <c r="AA18" s="646"/>
      <c r="AB18" s="598"/>
      <c r="AC18" s="598"/>
      <c r="AD18" s="601"/>
      <c r="AE18" s="594">
        <f t="shared" ref="AE18:AE47" si="8">AE17+1</f>
        <v>46237</v>
      </c>
      <c r="AF18" s="642">
        <f t="shared" si="5"/>
        <v>2</v>
      </c>
      <c r="AG18" s="646"/>
      <c r="AH18" s="598"/>
      <c r="AI18" s="598"/>
      <c r="AJ18" s="601"/>
      <c r="AL18" s="589" t="str">
        <f>IF(OR($I$55&lt;$AR$4,$I$49&lt;$AR$7)=TRUE,"月2不","")</f>
        <v>月2不</v>
      </c>
      <c r="AO18" s="682"/>
      <c r="AP18" s="683"/>
    </row>
    <row r="19" spans="1:42" s="394" customFormat="1" ht="27" customHeight="1" thickBot="1">
      <c r="A19" s="637">
        <f t="shared" ref="A19:A47" si="9">A18+1</f>
        <v>46085</v>
      </c>
      <c r="B19" s="641">
        <f t="shared" si="0"/>
        <v>4</v>
      </c>
      <c r="C19" s="645"/>
      <c r="D19" s="598"/>
      <c r="E19" s="598"/>
      <c r="F19" s="601"/>
      <c r="G19" s="590">
        <f t="shared" ref="G19:G47" si="10">G18+1</f>
        <v>46116</v>
      </c>
      <c r="H19" s="642">
        <f t="shared" si="1"/>
        <v>7</v>
      </c>
      <c r="I19" s="646"/>
      <c r="J19" s="598"/>
      <c r="K19" s="598"/>
      <c r="L19" s="601"/>
      <c r="M19" s="594">
        <f t="shared" si="6"/>
        <v>46146</v>
      </c>
      <c r="N19" s="642">
        <f t="shared" si="2"/>
        <v>2</v>
      </c>
      <c r="O19" s="646"/>
      <c r="P19" s="598"/>
      <c r="Q19" s="598"/>
      <c r="R19" s="601"/>
      <c r="S19" s="909">
        <f t="shared" ref="S19:S47" si="11">S18+1</f>
        <v>46177</v>
      </c>
      <c r="T19" s="910">
        <f t="shared" si="3"/>
        <v>5</v>
      </c>
      <c r="U19" s="645"/>
      <c r="V19" s="598"/>
      <c r="W19" s="598"/>
      <c r="X19" s="601"/>
      <c r="Y19" s="590">
        <f t="shared" si="7"/>
        <v>46207</v>
      </c>
      <c r="Z19" s="642">
        <f t="shared" si="4"/>
        <v>7</v>
      </c>
      <c r="AA19" s="646"/>
      <c r="AB19" s="598"/>
      <c r="AC19" s="598"/>
      <c r="AD19" s="601"/>
      <c r="AE19" s="594">
        <f t="shared" si="8"/>
        <v>46238</v>
      </c>
      <c r="AF19" s="642">
        <f t="shared" si="5"/>
        <v>3</v>
      </c>
      <c r="AG19" s="646"/>
      <c r="AH19" s="598"/>
      <c r="AI19" s="598"/>
      <c r="AJ19" s="601"/>
      <c r="AL19" s="589" t="str">
        <f>IF(OR($O$55&lt;$AR$4,$O$49&lt;$AR$7)=TRUE,"月3不","")</f>
        <v>月3不</v>
      </c>
      <c r="AO19" s="682"/>
      <c r="AP19" s="683"/>
    </row>
    <row r="20" spans="1:42" s="394" customFormat="1" ht="27" customHeight="1" thickBot="1">
      <c r="A20" s="637">
        <f t="shared" si="9"/>
        <v>46086</v>
      </c>
      <c r="B20" s="641">
        <f t="shared" si="0"/>
        <v>5</v>
      </c>
      <c r="C20" s="645"/>
      <c r="D20" s="598"/>
      <c r="E20" s="598"/>
      <c r="F20" s="601"/>
      <c r="G20" s="590">
        <f t="shared" si="10"/>
        <v>46117</v>
      </c>
      <c r="H20" s="642">
        <f t="shared" si="1"/>
        <v>1</v>
      </c>
      <c r="I20" s="646"/>
      <c r="J20" s="598"/>
      <c r="K20" s="598"/>
      <c r="L20" s="601"/>
      <c r="M20" s="594">
        <f t="shared" si="6"/>
        <v>46147</v>
      </c>
      <c r="N20" s="642">
        <f t="shared" si="2"/>
        <v>3</v>
      </c>
      <c r="O20" s="646"/>
      <c r="P20" s="598"/>
      <c r="Q20" s="598"/>
      <c r="R20" s="601"/>
      <c r="S20" s="909">
        <f t="shared" si="11"/>
        <v>46178</v>
      </c>
      <c r="T20" s="910">
        <f t="shared" si="3"/>
        <v>6</v>
      </c>
      <c r="U20" s="645"/>
      <c r="V20" s="598"/>
      <c r="W20" s="598"/>
      <c r="X20" s="601"/>
      <c r="Y20" s="590">
        <f t="shared" si="7"/>
        <v>46208</v>
      </c>
      <c r="Z20" s="642">
        <f t="shared" si="4"/>
        <v>1</v>
      </c>
      <c r="AA20" s="646"/>
      <c r="AB20" s="598"/>
      <c r="AC20" s="598"/>
      <c r="AD20" s="601"/>
      <c r="AE20" s="594">
        <f t="shared" si="8"/>
        <v>46239</v>
      </c>
      <c r="AF20" s="642">
        <f t="shared" si="5"/>
        <v>4</v>
      </c>
      <c r="AG20" s="646"/>
      <c r="AH20" s="598"/>
      <c r="AI20" s="598"/>
      <c r="AJ20" s="601"/>
      <c r="AL20" s="589" t="str">
        <f>IF(AND(DATE(YEAR($A$17),MONTH($A$17)+3,DAY($A$17))&lt;$C$3,OR($U$55&lt;$AR$4,$U$49&lt;$AR$7)=TRUE),"月4不","")</f>
        <v>月4不</v>
      </c>
      <c r="AO20" s="682"/>
      <c r="AP20" s="683"/>
    </row>
    <row r="21" spans="1:42" s="394" customFormat="1" ht="27" customHeight="1" thickBot="1">
      <c r="A21" s="637">
        <f t="shared" si="9"/>
        <v>46087</v>
      </c>
      <c r="B21" s="641">
        <f t="shared" si="0"/>
        <v>6</v>
      </c>
      <c r="C21" s="645"/>
      <c r="D21" s="598"/>
      <c r="E21" s="598"/>
      <c r="F21" s="601"/>
      <c r="G21" s="590">
        <f t="shared" si="10"/>
        <v>46118</v>
      </c>
      <c r="H21" s="642">
        <f t="shared" si="1"/>
        <v>2</v>
      </c>
      <c r="I21" s="646"/>
      <c r="J21" s="598"/>
      <c r="K21" s="598"/>
      <c r="L21" s="601"/>
      <c r="M21" s="594">
        <f t="shared" si="6"/>
        <v>46148</v>
      </c>
      <c r="N21" s="642">
        <f t="shared" si="2"/>
        <v>4</v>
      </c>
      <c r="O21" s="646"/>
      <c r="P21" s="598"/>
      <c r="Q21" s="598"/>
      <c r="R21" s="601"/>
      <c r="S21" s="909">
        <f t="shared" si="11"/>
        <v>46179</v>
      </c>
      <c r="T21" s="910">
        <f t="shared" si="3"/>
        <v>7</v>
      </c>
      <c r="U21" s="645"/>
      <c r="V21" s="598"/>
      <c r="W21" s="598"/>
      <c r="X21" s="601"/>
      <c r="Y21" s="590">
        <f t="shared" si="7"/>
        <v>46209</v>
      </c>
      <c r="Z21" s="642">
        <f t="shared" si="4"/>
        <v>2</v>
      </c>
      <c r="AA21" s="646"/>
      <c r="AB21" s="598"/>
      <c r="AC21" s="598"/>
      <c r="AD21" s="601"/>
      <c r="AE21" s="594">
        <f t="shared" si="8"/>
        <v>46240</v>
      </c>
      <c r="AF21" s="642">
        <f t="shared" si="5"/>
        <v>5</v>
      </c>
      <c r="AG21" s="646"/>
      <c r="AH21" s="598"/>
      <c r="AI21" s="598"/>
      <c r="AJ21" s="601"/>
      <c r="AL21" s="589" t="str">
        <f>IF(AND(DATE(YEAR($A$17),MONTH($A$17)+4,DAY($A$17))&lt;$C$3,OR($AA$55&lt;$AR$4,$AA$49&lt;$AR$7)=TRUE),"月5不","")</f>
        <v>月5不</v>
      </c>
      <c r="AO21" s="682"/>
      <c r="AP21" s="683"/>
    </row>
    <row r="22" spans="1:42" s="394" customFormat="1" ht="27" customHeight="1" thickBot="1">
      <c r="A22" s="637">
        <f t="shared" si="9"/>
        <v>46088</v>
      </c>
      <c r="B22" s="641">
        <f t="shared" si="0"/>
        <v>7</v>
      </c>
      <c r="C22" s="645"/>
      <c r="D22" s="598"/>
      <c r="E22" s="598"/>
      <c r="F22" s="601"/>
      <c r="G22" s="590">
        <f t="shared" si="10"/>
        <v>46119</v>
      </c>
      <c r="H22" s="642">
        <f t="shared" si="1"/>
        <v>3</v>
      </c>
      <c r="I22" s="646"/>
      <c r="J22" s="598"/>
      <c r="K22" s="598"/>
      <c r="L22" s="601"/>
      <c r="M22" s="594">
        <f t="shared" si="6"/>
        <v>46149</v>
      </c>
      <c r="N22" s="642">
        <f t="shared" si="2"/>
        <v>5</v>
      </c>
      <c r="O22" s="646"/>
      <c r="P22" s="598"/>
      <c r="Q22" s="598"/>
      <c r="R22" s="601"/>
      <c r="S22" s="909">
        <f t="shared" si="11"/>
        <v>46180</v>
      </c>
      <c r="T22" s="910">
        <f t="shared" si="3"/>
        <v>1</v>
      </c>
      <c r="U22" s="645"/>
      <c r="V22" s="598"/>
      <c r="W22" s="598"/>
      <c r="X22" s="601"/>
      <c r="Y22" s="590">
        <f t="shared" si="7"/>
        <v>46210</v>
      </c>
      <c r="Z22" s="642">
        <f t="shared" si="4"/>
        <v>3</v>
      </c>
      <c r="AA22" s="646"/>
      <c r="AB22" s="598"/>
      <c r="AC22" s="598"/>
      <c r="AD22" s="601"/>
      <c r="AE22" s="594">
        <f t="shared" si="8"/>
        <v>46241</v>
      </c>
      <c r="AF22" s="642">
        <f t="shared" si="5"/>
        <v>6</v>
      </c>
      <c r="AG22" s="646"/>
      <c r="AH22" s="598"/>
      <c r="AI22" s="598"/>
      <c r="AJ22" s="601"/>
      <c r="AL22" s="592" t="str">
        <f>IF(AND(DATE(YEAR($A$17),MONTH($A$17)+5,DAY($A$17))&lt;$C$3,OR($AG$55&lt;$AR$4,$AG$49&lt;$AR$7)=TRUE),"月6不","")</f>
        <v/>
      </c>
      <c r="AO22" s="682"/>
      <c r="AP22" s="683"/>
    </row>
    <row r="23" spans="1:42" s="394" customFormat="1" ht="27" customHeight="1" thickBot="1">
      <c r="A23" s="637">
        <f t="shared" si="9"/>
        <v>46089</v>
      </c>
      <c r="B23" s="641">
        <f t="shared" si="0"/>
        <v>1</v>
      </c>
      <c r="C23" s="646"/>
      <c r="D23" s="598"/>
      <c r="E23" s="598"/>
      <c r="F23" s="601"/>
      <c r="G23" s="590">
        <f t="shared" si="10"/>
        <v>46120</v>
      </c>
      <c r="H23" s="642">
        <f t="shared" si="1"/>
        <v>4</v>
      </c>
      <c r="I23" s="646"/>
      <c r="J23" s="598"/>
      <c r="K23" s="598"/>
      <c r="L23" s="601"/>
      <c r="M23" s="594">
        <f t="shared" si="6"/>
        <v>46150</v>
      </c>
      <c r="N23" s="642">
        <f t="shared" si="2"/>
        <v>6</v>
      </c>
      <c r="O23" s="646"/>
      <c r="P23" s="598"/>
      <c r="Q23" s="598"/>
      <c r="R23" s="601"/>
      <c r="S23" s="909">
        <f t="shared" si="11"/>
        <v>46181</v>
      </c>
      <c r="T23" s="910">
        <f t="shared" si="3"/>
        <v>2</v>
      </c>
      <c r="U23" s="645"/>
      <c r="V23" s="598"/>
      <c r="W23" s="598"/>
      <c r="X23" s="601"/>
      <c r="Y23" s="590">
        <f t="shared" si="7"/>
        <v>46211</v>
      </c>
      <c r="Z23" s="642">
        <f t="shared" si="4"/>
        <v>4</v>
      </c>
      <c r="AA23" s="646"/>
      <c r="AB23" s="598"/>
      <c r="AC23" s="598"/>
      <c r="AD23" s="601"/>
      <c r="AE23" s="594">
        <f t="shared" si="8"/>
        <v>46242</v>
      </c>
      <c r="AF23" s="642">
        <f t="shared" si="5"/>
        <v>7</v>
      </c>
      <c r="AG23" s="646"/>
      <c r="AH23" s="598"/>
      <c r="AI23" s="598"/>
      <c r="AJ23" s="601"/>
      <c r="AL23" s="589" t="str">
        <f>IF($C$55&gt;$AT$4,"月1超","")</f>
        <v/>
      </c>
      <c r="AO23" s="682"/>
      <c r="AP23" s="683"/>
    </row>
    <row r="24" spans="1:42" s="394" customFormat="1" ht="27" customHeight="1" thickBot="1">
      <c r="A24" s="637">
        <f t="shared" si="9"/>
        <v>46090</v>
      </c>
      <c r="B24" s="641">
        <f t="shared" si="0"/>
        <v>2</v>
      </c>
      <c r="C24" s="645"/>
      <c r="D24" s="598"/>
      <c r="E24" s="598"/>
      <c r="F24" s="601"/>
      <c r="G24" s="594">
        <f t="shared" si="10"/>
        <v>46121</v>
      </c>
      <c r="H24" s="641">
        <f t="shared" si="1"/>
        <v>5</v>
      </c>
      <c r="I24" s="645"/>
      <c r="J24" s="598"/>
      <c r="K24" s="598"/>
      <c r="L24" s="601"/>
      <c r="M24" s="594">
        <f t="shared" si="6"/>
        <v>46151</v>
      </c>
      <c r="N24" s="642">
        <f t="shared" si="2"/>
        <v>7</v>
      </c>
      <c r="O24" s="646"/>
      <c r="P24" s="598"/>
      <c r="Q24" s="598"/>
      <c r="R24" s="601"/>
      <c r="S24" s="909">
        <f t="shared" si="11"/>
        <v>46182</v>
      </c>
      <c r="T24" s="910">
        <f t="shared" si="3"/>
        <v>3</v>
      </c>
      <c r="U24" s="646"/>
      <c r="V24" s="598"/>
      <c r="W24" s="598"/>
      <c r="X24" s="601"/>
      <c r="Y24" s="594">
        <f t="shared" si="7"/>
        <v>46212</v>
      </c>
      <c r="Z24" s="641">
        <f t="shared" si="4"/>
        <v>5</v>
      </c>
      <c r="AA24" s="645"/>
      <c r="AB24" s="598"/>
      <c r="AC24" s="598"/>
      <c r="AD24" s="601"/>
      <c r="AE24" s="594">
        <f t="shared" si="8"/>
        <v>46243</v>
      </c>
      <c r="AF24" s="642">
        <f t="shared" si="5"/>
        <v>1</v>
      </c>
      <c r="AG24" s="646"/>
      <c r="AH24" s="598"/>
      <c r="AI24" s="598"/>
      <c r="AJ24" s="601"/>
      <c r="AL24" s="589" t="str">
        <f>IF($I$55&gt;$AT$4,"月2超","")</f>
        <v/>
      </c>
      <c r="AO24" s="682"/>
      <c r="AP24" s="683"/>
    </row>
    <row r="25" spans="1:42" s="394" customFormat="1" ht="27" customHeight="1" thickBot="1">
      <c r="A25" s="637">
        <f t="shared" si="9"/>
        <v>46091</v>
      </c>
      <c r="B25" s="641">
        <f t="shared" si="0"/>
        <v>3</v>
      </c>
      <c r="C25" s="645"/>
      <c r="D25" s="598"/>
      <c r="E25" s="598"/>
      <c r="F25" s="601"/>
      <c r="G25" s="590">
        <f t="shared" si="10"/>
        <v>46122</v>
      </c>
      <c r="H25" s="642">
        <f t="shared" si="1"/>
        <v>6</v>
      </c>
      <c r="I25" s="644"/>
      <c r="J25" s="597"/>
      <c r="K25" s="597"/>
      <c r="L25" s="602"/>
      <c r="M25" s="594">
        <f t="shared" si="6"/>
        <v>46152</v>
      </c>
      <c r="N25" s="641">
        <f t="shared" si="2"/>
        <v>1</v>
      </c>
      <c r="O25" s="646"/>
      <c r="P25" s="598"/>
      <c r="Q25" s="598"/>
      <c r="R25" s="601"/>
      <c r="S25" s="909">
        <f t="shared" si="11"/>
        <v>46183</v>
      </c>
      <c r="T25" s="910">
        <f t="shared" si="3"/>
        <v>4</v>
      </c>
      <c r="U25" s="645"/>
      <c r="V25" s="598"/>
      <c r="W25" s="598"/>
      <c r="X25" s="601"/>
      <c r="Y25" s="590">
        <f t="shared" si="7"/>
        <v>46213</v>
      </c>
      <c r="Z25" s="642">
        <f t="shared" si="4"/>
        <v>6</v>
      </c>
      <c r="AA25" s="644"/>
      <c r="AB25" s="597"/>
      <c r="AC25" s="597"/>
      <c r="AD25" s="602"/>
      <c r="AE25" s="594">
        <f t="shared" si="8"/>
        <v>46244</v>
      </c>
      <c r="AF25" s="641">
        <f t="shared" si="5"/>
        <v>2</v>
      </c>
      <c r="AG25" s="646"/>
      <c r="AH25" s="598"/>
      <c r="AI25" s="598"/>
      <c r="AJ25" s="601"/>
      <c r="AL25" s="589" t="str">
        <f>IF($O$55&gt;$AT$4,"月3超","")</f>
        <v/>
      </c>
      <c r="AO25" s="682"/>
      <c r="AP25" s="683"/>
    </row>
    <row r="26" spans="1:42" s="394" customFormat="1" ht="27" customHeight="1" thickBot="1">
      <c r="A26" s="637">
        <f t="shared" si="9"/>
        <v>46092</v>
      </c>
      <c r="B26" s="641">
        <f t="shared" si="0"/>
        <v>4</v>
      </c>
      <c r="C26" s="645"/>
      <c r="D26" s="598"/>
      <c r="E26" s="598"/>
      <c r="F26" s="601"/>
      <c r="G26" s="590">
        <f t="shared" si="10"/>
        <v>46123</v>
      </c>
      <c r="H26" s="642">
        <f t="shared" si="1"/>
        <v>7</v>
      </c>
      <c r="I26" s="646"/>
      <c r="J26" s="598"/>
      <c r="K26" s="598"/>
      <c r="L26" s="601"/>
      <c r="M26" s="590">
        <f t="shared" si="6"/>
        <v>46153</v>
      </c>
      <c r="N26" s="642">
        <f t="shared" si="2"/>
        <v>2</v>
      </c>
      <c r="O26" s="644"/>
      <c r="P26" s="597"/>
      <c r="Q26" s="597"/>
      <c r="R26" s="602"/>
      <c r="S26" s="909">
        <f t="shared" si="11"/>
        <v>46184</v>
      </c>
      <c r="T26" s="910">
        <f t="shared" si="3"/>
        <v>5</v>
      </c>
      <c r="U26" s="645"/>
      <c r="V26" s="598"/>
      <c r="W26" s="598"/>
      <c r="X26" s="601"/>
      <c r="Y26" s="590">
        <f t="shared" si="7"/>
        <v>46214</v>
      </c>
      <c r="Z26" s="642">
        <f t="shared" si="4"/>
        <v>7</v>
      </c>
      <c r="AA26" s="646"/>
      <c r="AB26" s="598"/>
      <c r="AC26" s="598"/>
      <c r="AD26" s="601"/>
      <c r="AE26" s="590">
        <f t="shared" si="8"/>
        <v>46245</v>
      </c>
      <c r="AF26" s="642">
        <f t="shared" si="5"/>
        <v>3</v>
      </c>
      <c r="AG26" s="644"/>
      <c r="AH26" s="597"/>
      <c r="AI26" s="597"/>
      <c r="AJ26" s="602"/>
      <c r="AL26" s="589" t="str">
        <f>IF($U$55&gt;$AT$4,"月4超","")</f>
        <v/>
      </c>
      <c r="AO26" s="682"/>
      <c r="AP26" s="683"/>
    </row>
    <row r="27" spans="1:42" s="394" customFormat="1" ht="27" customHeight="1" thickBot="1">
      <c r="A27" s="638">
        <f t="shared" si="9"/>
        <v>46093</v>
      </c>
      <c r="B27" s="642">
        <f t="shared" si="0"/>
        <v>5</v>
      </c>
      <c r="C27" s="647"/>
      <c r="D27" s="597"/>
      <c r="E27" s="597"/>
      <c r="F27" s="602"/>
      <c r="G27" s="590">
        <f t="shared" si="10"/>
        <v>46124</v>
      </c>
      <c r="H27" s="642">
        <f t="shared" si="1"/>
        <v>1</v>
      </c>
      <c r="I27" s="646"/>
      <c r="J27" s="598"/>
      <c r="K27" s="598"/>
      <c r="L27" s="601"/>
      <c r="M27" s="590">
        <f t="shared" si="6"/>
        <v>46154</v>
      </c>
      <c r="N27" s="642">
        <f t="shared" si="2"/>
        <v>3</v>
      </c>
      <c r="O27" s="644"/>
      <c r="P27" s="597"/>
      <c r="Q27" s="597"/>
      <c r="R27" s="602"/>
      <c r="S27" s="911">
        <f t="shared" si="11"/>
        <v>46185</v>
      </c>
      <c r="T27" s="912">
        <f t="shared" si="3"/>
        <v>6</v>
      </c>
      <c r="U27" s="647"/>
      <c r="V27" s="597"/>
      <c r="W27" s="597"/>
      <c r="X27" s="602"/>
      <c r="Y27" s="590">
        <f t="shared" si="7"/>
        <v>46215</v>
      </c>
      <c r="Z27" s="642">
        <f t="shared" si="4"/>
        <v>1</v>
      </c>
      <c r="AA27" s="646"/>
      <c r="AB27" s="598"/>
      <c r="AC27" s="598"/>
      <c r="AD27" s="601"/>
      <c r="AE27" s="590">
        <f t="shared" si="8"/>
        <v>46246</v>
      </c>
      <c r="AF27" s="642">
        <f t="shared" si="5"/>
        <v>4</v>
      </c>
      <c r="AG27" s="644"/>
      <c r="AH27" s="597"/>
      <c r="AI27" s="597"/>
      <c r="AJ27" s="602"/>
      <c r="AL27" s="589" t="str">
        <f>IF($AA$55&gt;$AT$4,"月5超","")</f>
        <v/>
      </c>
      <c r="AO27" s="682"/>
      <c r="AP27" s="683"/>
    </row>
    <row r="28" spans="1:42" s="394" customFormat="1" ht="27" customHeight="1" thickBot="1">
      <c r="A28" s="637">
        <f t="shared" si="9"/>
        <v>46094</v>
      </c>
      <c r="B28" s="641">
        <f t="shared" si="0"/>
        <v>6</v>
      </c>
      <c r="C28" s="644"/>
      <c r="D28" s="597"/>
      <c r="E28" s="597"/>
      <c r="F28" s="602"/>
      <c r="G28" s="590">
        <f t="shared" si="10"/>
        <v>46125</v>
      </c>
      <c r="H28" s="642">
        <f t="shared" si="1"/>
        <v>2</v>
      </c>
      <c r="I28" s="646"/>
      <c r="J28" s="598"/>
      <c r="K28" s="598"/>
      <c r="L28" s="601"/>
      <c r="M28" s="594">
        <f t="shared" si="6"/>
        <v>46155</v>
      </c>
      <c r="N28" s="642">
        <f t="shared" si="2"/>
        <v>4</v>
      </c>
      <c r="O28" s="644"/>
      <c r="P28" s="598"/>
      <c r="Q28" s="598"/>
      <c r="R28" s="601"/>
      <c r="S28" s="909">
        <f t="shared" si="11"/>
        <v>46186</v>
      </c>
      <c r="T28" s="910">
        <f t="shared" si="3"/>
        <v>7</v>
      </c>
      <c r="U28" s="644"/>
      <c r="V28" s="597"/>
      <c r="W28" s="597"/>
      <c r="X28" s="602"/>
      <c r="Y28" s="590">
        <f t="shared" si="7"/>
        <v>46216</v>
      </c>
      <c r="Z28" s="642">
        <f t="shared" si="4"/>
        <v>2</v>
      </c>
      <c r="AA28" s="646"/>
      <c r="AB28" s="598"/>
      <c r="AC28" s="598"/>
      <c r="AD28" s="601"/>
      <c r="AE28" s="594">
        <f t="shared" si="8"/>
        <v>46247</v>
      </c>
      <c r="AF28" s="642">
        <f t="shared" si="5"/>
        <v>5</v>
      </c>
      <c r="AG28" s="646"/>
      <c r="AH28" s="598"/>
      <c r="AI28" s="598"/>
      <c r="AJ28" s="601"/>
      <c r="AL28" s="592" t="str">
        <f>IF($AG$55&gt;$AT$4,"月6超","")</f>
        <v/>
      </c>
      <c r="AO28" s="682"/>
      <c r="AP28" s="683"/>
    </row>
    <row r="29" spans="1:42" s="394" customFormat="1" ht="27" customHeight="1" thickBot="1">
      <c r="A29" s="637">
        <f t="shared" si="9"/>
        <v>46095</v>
      </c>
      <c r="B29" s="641">
        <f t="shared" si="0"/>
        <v>7</v>
      </c>
      <c r="C29" s="645"/>
      <c r="D29" s="598"/>
      <c r="E29" s="598"/>
      <c r="F29" s="601"/>
      <c r="G29" s="590">
        <f t="shared" si="10"/>
        <v>46126</v>
      </c>
      <c r="H29" s="642">
        <f t="shared" si="1"/>
        <v>3</v>
      </c>
      <c r="I29" s="646"/>
      <c r="J29" s="598"/>
      <c r="K29" s="598"/>
      <c r="L29" s="601"/>
      <c r="M29" s="594">
        <f t="shared" si="6"/>
        <v>46156</v>
      </c>
      <c r="N29" s="642">
        <f t="shared" si="2"/>
        <v>5</v>
      </c>
      <c r="O29" s="646"/>
      <c r="P29" s="598"/>
      <c r="Q29" s="598"/>
      <c r="R29" s="601"/>
      <c r="S29" s="909">
        <f t="shared" si="11"/>
        <v>46187</v>
      </c>
      <c r="T29" s="910">
        <f t="shared" si="3"/>
        <v>1</v>
      </c>
      <c r="U29" s="645"/>
      <c r="V29" s="598"/>
      <c r="W29" s="598"/>
      <c r="X29" s="601"/>
      <c r="Y29" s="590">
        <f t="shared" si="7"/>
        <v>46217</v>
      </c>
      <c r="Z29" s="642">
        <f t="shared" si="4"/>
        <v>3</v>
      </c>
      <c r="AA29" s="646"/>
      <c r="AB29" s="598"/>
      <c r="AC29" s="598"/>
      <c r="AD29" s="601"/>
      <c r="AE29" s="594">
        <f t="shared" si="8"/>
        <v>46248</v>
      </c>
      <c r="AF29" s="642">
        <f t="shared" si="5"/>
        <v>6</v>
      </c>
      <c r="AG29" s="646"/>
      <c r="AH29" s="598"/>
      <c r="AI29" s="598"/>
      <c r="AJ29" s="601"/>
      <c r="AL29" s="593"/>
      <c r="AO29" s="682"/>
      <c r="AP29" s="683"/>
    </row>
    <row r="30" spans="1:42" s="394" customFormat="1" ht="27" customHeight="1" thickBot="1">
      <c r="A30" s="637">
        <f t="shared" si="9"/>
        <v>46096</v>
      </c>
      <c r="B30" s="641">
        <f t="shared" si="0"/>
        <v>1</v>
      </c>
      <c r="C30" s="645"/>
      <c r="D30" s="598"/>
      <c r="E30" s="598"/>
      <c r="F30" s="601"/>
      <c r="G30" s="590">
        <f t="shared" si="10"/>
        <v>46127</v>
      </c>
      <c r="H30" s="642">
        <f t="shared" si="1"/>
        <v>4</v>
      </c>
      <c r="I30" s="646"/>
      <c r="J30" s="598"/>
      <c r="K30" s="598"/>
      <c r="L30" s="601"/>
      <c r="M30" s="594">
        <f t="shared" si="6"/>
        <v>46157</v>
      </c>
      <c r="N30" s="642">
        <f t="shared" si="2"/>
        <v>6</v>
      </c>
      <c r="O30" s="646"/>
      <c r="P30" s="598"/>
      <c r="Q30" s="598"/>
      <c r="R30" s="601"/>
      <c r="S30" s="909">
        <f t="shared" si="11"/>
        <v>46188</v>
      </c>
      <c r="T30" s="910">
        <f t="shared" si="3"/>
        <v>2</v>
      </c>
      <c r="U30" s="645"/>
      <c r="V30" s="598"/>
      <c r="W30" s="598"/>
      <c r="X30" s="601"/>
      <c r="Y30" s="590">
        <f t="shared" si="7"/>
        <v>46218</v>
      </c>
      <c r="Z30" s="642">
        <f t="shared" si="4"/>
        <v>4</v>
      </c>
      <c r="AA30" s="646"/>
      <c r="AB30" s="598"/>
      <c r="AC30" s="598"/>
      <c r="AD30" s="601"/>
      <c r="AE30" s="594">
        <f t="shared" si="8"/>
        <v>46249</v>
      </c>
      <c r="AF30" s="642">
        <f t="shared" si="5"/>
        <v>7</v>
      </c>
      <c r="AG30" s="646"/>
      <c r="AH30" s="598"/>
      <c r="AI30" s="598"/>
      <c r="AJ30" s="601"/>
      <c r="AL30" s="592" t="str">
        <f>IF(J8&lt;&gt;M8,"総不一","")</f>
        <v/>
      </c>
      <c r="AO30" s="682"/>
      <c r="AP30" s="683"/>
    </row>
    <row r="31" spans="1:42" s="394" customFormat="1" ht="27" customHeight="1" thickBot="1">
      <c r="A31" s="637">
        <f t="shared" si="9"/>
        <v>46097</v>
      </c>
      <c r="B31" s="641">
        <f t="shared" si="0"/>
        <v>2</v>
      </c>
      <c r="C31" s="645"/>
      <c r="D31" s="598"/>
      <c r="E31" s="598"/>
      <c r="F31" s="601"/>
      <c r="G31" s="590">
        <f t="shared" si="10"/>
        <v>46128</v>
      </c>
      <c r="H31" s="642">
        <f t="shared" si="1"/>
        <v>5</v>
      </c>
      <c r="I31" s="646"/>
      <c r="J31" s="598"/>
      <c r="K31" s="598"/>
      <c r="L31" s="601"/>
      <c r="M31" s="594">
        <f t="shared" si="6"/>
        <v>46158</v>
      </c>
      <c r="N31" s="642">
        <f t="shared" si="2"/>
        <v>7</v>
      </c>
      <c r="O31" s="644"/>
      <c r="P31" s="598"/>
      <c r="Q31" s="598"/>
      <c r="R31" s="601"/>
      <c r="S31" s="909">
        <f t="shared" si="11"/>
        <v>46189</v>
      </c>
      <c r="T31" s="910">
        <f t="shared" si="3"/>
        <v>3</v>
      </c>
      <c r="U31" s="645"/>
      <c r="V31" s="598"/>
      <c r="W31" s="598"/>
      <c r="X31" s="601"/>
      <c r="Y31" s="590">
        <f t="shared" si="7"/>
        <v>46219</v>
      </c>
      <c r="Z31" s="642">
        <f t="shared" si="4"/>
        <v>5</v>
      </c>
      <c r="AA31" s="646"/>
      <c r="AB31" s="598"/>
      <c r="AC31" s="598"/>
      <c r="AD31" s="601"/>
      <c r="AE31" s="594">
        <f t="shared" si="8"/>
        <v>46250</v>
      </c>
      <c r="AF31" s="642">
        <f t="shared" si="5"/>
        <v>1</v>
      </c>
      <c r="AG31" s="646"/>
      <c r="AH31" s="598"/>
      <c r="AI31" s="598"/>
      <c r="AJ31" s="601"/>
      <c r="AL31" s="592" t="str">
        <f>IF(J9&lt;&gt;M9,"学不一","")</f>
        <v/>
      </c>
      <c r="AO31" s="682"/>
      <c r="AP31" s="683"/>
    </row>
    <row r="32" spans="1:42" s="394" customFormat="1" ht="27" customHeight="1" thickBot="1">
      <c r="A32" s="637">
        <f t="shared" si="9"/>
        <v>46098</v>
      </c>
      <c r="B32" s="641">
        <f t="shared" si="0"/>
        <v>3</v>
      </c>
      <c r="C32" s="645"/>
      <c r="D32" s="598"/>
      <c r="E32" s="598"/>
      <c r="F32" s="601"/>
      <c r="G32" s="590">
        <f t="shared" si="10"/>
        <v>46129</v>
      </c>
      <c r="H32" s="642">
        <f t="shared" si="1"/>
        <v>6</v>
      </c>
      <c r="I32" s="646"/>
      <c r="J32" s="598"/>
      <c r="K32" s="598"/>
      <c r="L32" s="601"/>
      <c r="M32" s="594">
        <f t="shared" si="6"/>
        <v>46159</v>
      </c>
      <c r="N32" s="642">
        <f t="shared" si="2"/>
        <v>1</v>
      </c>
      <c r="O32" s="644"/>
      <c r="P32" s="598"/>
      <c r="Q32" s="598"/>
      <c r="R32" s="601"/>
      <c r="S32" s="909">
        <f t="shared" si="11"/>
        <v>46190</v>
      </c>
      <c r="T32" s="910">
        <f t="shared" si="3"/>
        <v>4</v>
      </c>
      <c r="U32" s="645"/>
      <c r="V32" s="598"/>
      <c r="W32" s="598"/>
      <c r="X32" s="601"/>
      <c r="Y32" s="590">
        <f t="shared" si="7"/>
        <v>46220</v>
      </c>
      <c r="Z32" s="642">
        <f t="shared" si="4"/>
        <v>6</v>
      </c>
      <c r="AA32" s="646"/>
      <c r="AB32" s="598"/>
      <c r="AC32" s="598"/>
      <c r="AD32" s="601"/>
      <c r="AE32" s="594">
        <f t="shared" si="8"/>
        <v>46251</v>
      </c>
      <c r="AF32" s="642">
        <f t="shared" si="5"/>
        <v>2</v>
      </c>
      <c r="AG32" s="646"/>
      <c r="AH32" s="598"/>
      <c r="AI32" s="598"/>
      <c r="AJ32" s="601"/>
      <c r="AL32" s="592" t="str">
        <f>IF(J10&lt;&gt;M10,"実不一","")</f>
        <v/>
      </c>
      <c r="AO32" s="682"/>
      <c r="AP32" s="683"/>
    </row>
    <row r="33" spans="1:42" s="394" customFormat="1" ht="27" customHeight="1" thickBot="1">
      <c r="A33" s="637">
        <f t="shared" si="9"/>
        <v>46099</v>
      </c>
      <c r="B33" s="641">
        <f t="shared" si="0"/>
        <v>4</v>
      </c>
      <c r="C33" s="645"/>
      <c r="D33" s="598"/>
      <c r="E33" s="598"/>
      <c r="F33" s="601"/>
      <c r="G33" s="590">
        <f t="shared" si="10"/>
        <v>46130</v>
      </c>
      <c r="H33" s="642">
        <f t="shared" si="1"/>
        <v>7</v>
      </c>
      <c r="I33" s="646"/>
      <c r="J33" s="598"/>
      <c r="K33" s="598"/>
      <c r="L33" s="601"/>
      <c r="M33" s="594">
        <f t="shared" si="6"/>
        <v>46160</v>
      </c>
      <c r="N33" s="642">
        <f t="shared" si="2"/>
        <v>2</v>
      </c>
      <c r="O33" s="646"/>
      <c r="P33" s="598"/>
      <c r="Q33" s="598"/>
      <c r="R33" s="601"/>
      <c r="S33" s="909">
        <f t="shared" si="11"/>
        <v>46191</v>
      </c>
      <c r="T33" s="910">
        <f t="shared" si="3"/>
        <v>5</v>
      </c>
      <c r="U33" s="645"/>
      <c r="V33" s="598"/>
      <c r="W33" s="598"/>
      <c r="X33" s="601"/>
      <c r="Y33" s="590">
        <f t="shared" si="7"/>
        <v>46221</v>
      </c>
      <c r="Z33" s="642">
        <f t="shared" si="4"/>
        <v>7</v>
      </c>
      <c r="AA33" s="646"/>
      <c r="AB33" s="598"/>
      <c r="AC33" s="598"/>
      <c r="AD33" s="601"/>
      <c r="AE33" s="594">
        <f t="shared" si="8"/>
        <v>46252</v>
      </c>
      <c r="AF33" s="642">
        <f t="shared" si="5"/>
        <v>3</v>
      </c>
      <c r="AG33" s="646"/>
      <c r="AH33" s="598"/>
      <c r="AI33" s="598"/>
      <c r="AJ33" s="601"/>
      <c r="AL33" s="592" t="str">
        <f>IF(J11&lt;&gt;M11,"就不一","")</f>
        <v/>
      </c>
      <c r="AO33" s="682"/>
      <c r="AP33" s="683"/>
    </row>
    <row r="34" spans="1:42" s="394" customFormat="1" ht="27" customHeight="1" thickBot="1">
      <c r="A34" s="637">
        <f t="shared" si="9"/>
        <v>46100</v>
      </c>
      <c r="B34" s="641">
        <f t="shared" si="0"/>
        <v>5</v>
      </c>
      <c r="C34" s="645"/>
      <c r="D34" s="598"/>
      <c r="E34" s="598"/>
      <c r="F34" s="601"/>
      <c r="G34" s="590">
        <f t="shared" si="10"/>
        <v>46131</v>
      </c>
      <c r="H34" s="642">
        <f t="shared" si="1"/>
        <v>1</v>
      </c>
      <c r="I34" s="646"/>
      <c r="J34" s="598"/>
      <c r="K34" s="598"/>
      <c r="L34" s="601"/>
      <c r="M34" s="594">
        <f t="shared" si="6"/>
        <v>46161</v>
      </c>
      <c r="N34" s="641">
        <f t="shared" si="2"/>
        <v>3</v>
      </c>
      <c r="O34" s="644"/>
      <c r="P34" s="598"/>
      <c r="Q34" s="598"/>
      <c r="R34" s="601"/>
      <c r="S34" s="909">
        <f t="shared" si="11"/>
        <v>46192</v>
      </c>
      <c r="T34" s="910">
        <f t="shared" si="3"/>
        <v>6</v>
      </c>
      <c r="U34" s="645"/>
      <c r="V34" s="598"/>
      <c r="W34" s="598"/>
      <c r="X34" s="601"/>
      <c r="Y34" s="590">
        <f t="shared" si="7"/>
        <v>46222</v>
      </c>
      <c r="Z34" s="642">
        <f t="shared" si="4"/>
        <v>1</v>
      </c>
      <c r="AA34" s="646"/>
      <c r="AB34" s="598"/>
      <c r="AC34" s="598"/>
      <c r="AD34" s="601"/>
      <c r="AE34" s="594">
        <f t="shared" si="8"/>
        <v>46253</v>
      </c>
      <c r="AF34" s="641">
        <f t="shared" si="5"/>
        <v>4</v>
      </c>
      <c r="AG34" s="645"/>
      <c r="AH34" s="598"/>
      <c r="AI34" s="598"/>
      <c r="AJ34" s="601"/>
      <c r="AL34" s="593"/>
      <c r="AO34" s="682"/>
      <c r="AP34" s="683"/>
    </row>
    <row r="35" spans="1:42" s="394" customFormat="1" ht="27" customHeight="1" thickBot="1">
      <c r="A35" s="637">
        <f t="shared" si="9"/>
        <v>46101</v>
      </c>
      <c r="B35" s="641">
        <f t="shared" si="0"/>
        <v>6</v>
      </c>
      <c r="C35" s="644"/>
      <c r="D35" s="597"/>
      <c r="E35" s="597"/>
      <c r="F35" s="602"/>
      <c r="G35" s="590">
        <f t="shared" si="10"/>
        <v>46132</v>
      </c>
      <c r="H35" s="642">
        <f t="shared" si="1"/>
        <v>2</v>
      </c>
      <c r="I35" s="644"/>
      <c r="J35" s="597"/>
      <c r="K35" s="597"/>
      <c r="L35" s="602"/>
      <c r="M35" s="594">
        <f t="shared" si="6"/>
        <v>46162</v>
      </c>
      <c r="N35" s="642">
        <f t="shared" si="2"/>
        <v>4</v>
      </c>
      <c r="O35" s="644"/>
      <c r="P35" s="598"/>
      <c r="Q35" s="598"/>
      <c r="R35" s="601"/>
      <c r="S35" s="909">
        <f t="shared" si="11"/>
        <v>46193</v>
      </c>
      <c r="T35" s="910">
        <f t="shared" si="3"/>
        <v>7</v>
      </c>
      <c r="U35" s="644"/>
      <c r="V35" s="597"/>
      <c r="W35" s="597"/>
      <c r="X35" s="602"/>
      <c r="Y35" s="590">
        <f t="shared" si="7"/>
        <v>46223</v>
      </c>
      <c r="Z35" s="642">
        <f t="shared" si="4"/>
        <v>2</v>
      </c>
      <c r="AA35" s="644"/>
      <c r="AB35" s="597"/>
      <c r="AC35" s="597"/>
      <c r="AD35" s="602"/>
      <c r="AE35" s="594">
        <f t="shared" si="8"/>
        <v>46254</v>
      </c>
      <c r="AF35" s="642">
        <f t="shared" si="5"/>
        <v>5</v>
      </c>
      <c r="AG35" s="646"/>
      <c r="AH35" s="598"/>
      <c r="AI35" s="598"/>
      <c r="AJ35" s="601"/>
      <c r="AL35" s="592" t="str">
        <f>IF(($M$9+$M$10)&lt;$AR$3,"実訓不","")</f>
        <v>実訓不</v>
      </c>
      <c r="AO35" s="682"/>
      <c r="AP35" s="683"/>
    </row>
    <row r="36" spans="1:42" s="394" customFormat="1" ht="27" customHeight="1" thickBot="1">
      <c r="A36" s="637">
        <f t="shared" si="9"/>
        <v>46102</v>
      </c>
      <c r="B36" s="641">
        <f t="shared" si="0"/>
        <v>7</v>
      </c>
      <c r="C36" s="645"/>
      <c r="D36" s="598"/>
      <c r="E36" s="598"/>
      <c r="F36" s="601"/>
      <c r="G36" s="594">
        <f t="shared" si="10"/>
        <v>46133</v>
      </c>
      <c r="H36" s="641">
        <f t="shared" si="1"/>
        <v>3</v>
      </c>
      <c r="I36" s="645"/>
      <c r="J36" s="598"/>
      <c r="K36" s="598"/>
      <c r="L36" s="601"/>
      <c r="M36" s="594">
        <f t="shared" si="6"/>
        <v>46163</v>
      </c>
      <c r="N36" s="642">
        <f t="shared" si="2"/>
        <v>5</v>
      </c>
      <c r="O36" s="646"/>
      <c r="P36" s="598"/>
      <c r="Q36" s="598"/>
      <c r="R36" s="601"/>
      <c r="S36" s="909">
        <f t="shared" si="11"/>
        <v>46194</v>
      </c>
      <c r="T36" s="910">
        <f t="shared" si="3"/>
        <v>1</v>
      </c>
      <c r="U36" s="645"/>
      <c r="V36" s="598"/>
      <c r="W36" s="598"/>
      <c r="X36" s="601"/>
      <c r="Y36" s="594">
        <f t="shared" si="7"/>
        <v>46224</v>
      </c>
      <c r="Z36" s="641">
        <f t="shared" si="4"/>
        <v>3</v>
      </c>
      <c r="AA36" s="645"/>
      <c r="AB36" s="598"/>
      <c r="AC36" s="598"/>
      <c r="AD36" s="601"/>
      <c r="AE36" s="594">
        <f t="shared" si="8"/>
        <v>46255</v>
      </c>
      <c r="AF36" s="642">
        <f t="shared" si="5"/>
        <v>6</v>
      </c>
      <c r="AG36" s="646"/>
      <c r="AH36" s="598"/>
      <c r="AI36" s="598"/>
      <c r="AJ36" s="601"/>
      <c r="AL36" s="592" t="str">
        <f>IF(($M$9+$M$10)&gt;$AT$3,"実訓超","")</f>
        <v/>
      </c>
      <c r="AO36" s="682"/>
      <c r="AP36" s="683"/>
    </row>
    <row r="37" spans="1:42" s="394" customFormat="1" ht="27" customHeight="1" thickBot="1">
      <c r="A37" s="637">
        <f t="shared" si="9"/>
        <v>46103</v>
      </c>
      <c r="B37" s="641">
        <f t="shared" si="0"/>
        <v>1</v>
      </c>
      <c r="C37" s="645"/>
      <c r="D37" s="598"/>
      <c r="E37" s="598"/>
      <c r="F37" s="601"/>
      <c r="G37" s="590">
        <f t="shared" si="10"/>
        <v>46134</v>
      </c>
      <c r="H37" s="642">
        <f t="shared" si="1"/>
        <v>4</v>
      </c>
      <c r="I37" s="644"/>
      <c r="J37" s="597"/>
      <c r="K37" s="597"/>
      <c r="L37" s="602"/>
      <c r="M37" s="594">
        <f t="shared" si="6"/>
        <v>46164</v>
      </c>
      <c r="N37" s="642">
        <f t="shared" si="2"/>
        <v>6</v>
      </c>
      <c r="O37" s="646"/>
      <c r="P37" s="598"/>
      <c r="Q37" s="598"/>
      <c r="R37" s="601"/>
      <c r="S37" s="909">
        <f t="shared" si="11"/>
        <v>46195</v>
      </c>
      <c r="T37" s="910">
        <f t="shared" si="3"/>
        <v>2</v>
      </c>
      <c r="U37" s="645"/>
      <c r="V37" s="598"/>
      <c r="W37" s="598"/>
      <c r="X37" s="601"/>
      <c r="Y37" s="590">
        <f t="shared" si="7"/>
        <v>46225</v>
      </c>
      <c r="Z37" s="642">
        <f t="shared" si="4"/>
        <v>4</v>
      </c>
      <c r="AA37" s="644"/>
      <c r="AB37" s="597"/>
      <c r="AC37" s="597"/>
      <c r="AD37" s="602"/>
      <c r="AE37" s="594">
        <f t="shared" si="8"/>
        <v>46256</v>
      </c>
      <c r="AF37" s="642">
        <f t="shared" si="5"/>
        <v>7</v>
      </c>
      <c r="AG37" s="646"/>
      <c r="AH37" s="598"/>
      <c r="AI37" s="598"/>
      <c r="AJ37" s="601"/>
      <c r="AL37" s="592" t="str">
        <f>IF($M$11&lt;$AR$14,"就支不","")</f>
        <v>就支不</v>
      </c>
      <c r="AO37" s="682"/>
      <c r="AP37" s="683"/>
    </row>
    <row r="38" spans="1:42" s="394" customFormat="1" ht="27" customHeight="1" thickBot="1">
      <c r="A38" s="637">
        <f t="shared" si="9"/>
        <v>46104</v>
      </c>
      <c r="B38" s="641">
        <f t="shared" si="0"/>
        <v>2</v>
      </c>
      <c r="C38" s="645"/>
      <c r="D38" s="598"/>
      <c r="E38" s="598"/>
      <c r="F38" s="601"/>
      <c r="G38" s="590">
        <f t="shared" si="10"/>
        <v>46135</v>
      </c>
      <c r="H38" s="642">
        <f t="shared" si="1"/>
        <v>5</v>
      </c>
      <c r="I38" s="644"/>
      <c r="J38" s="597"/>
      <c r="K38" s="597"/>
      <c r="L38" s="602"/>
      <c r="M38" s="594">
        <f t="shared" si="6"/>
        <v>46165</v>
      </c>
      <c r="N38" s="641">
        <f t="shared" si="2"/>
        <v>7</v>
      </c>
      <c r="O38" s="644"/>
      <c r="P38" s="598"/>
      <c r="Q38" s="598"/>
      <c r="R38" s="601"/>
      <c r="S38" s="909">
        <f t="shared" si="11"/>
        <v>46196</v>
      </c>
      <c r="T38" s="910">
        <f t="shared" si="3"/>
        <v>3</v>
      </c>
      <c r="U38" s="645"/>
      <c r="V38" s="598"/>
      <c r="W38" s="598"/>
      <c r="X38" s="601"/>
      <c r="Y38" s="590">
        <f t="shared" si="7"/>
        <v>46226</v>
      </c>
      <c r="Z38" s="642">
        <f t="shared" si="4"/>
        <v>5</v>
      </c>
      <c r="AA38" s="644"/>
      <c r="AB38" s="597"/>
      <c r="AC38" s="597"/>
      <c r="AD38" s="602"/>
      <c r="AE38" s="594">
        <f t="shared" si="8"/>
        <v>46257</v>
      </c>
      <c r="AF38" s="641">
        <f t="shared" si="5"/>
        <v>1</v>
      </c>
      <c r="AG38" s="646"/>
      <c r="AH38" s="598"/>
      <c r="AI38" s="598"/>
      <c r="AJ38" s="601"/>
      <c r="AL38" s="592" t="str">
        <f>IF($M$11&gt;$AT$14,"就支超","")</f>
        <v/>
      </c>
      <c r="AO38" s="682"/>
      <c r="AP38" s="683"/>
    </row>
    <row r="39" spans="1:42" s="394" customFormat="1" ht="27" customHeight="1">
      <c r="A39" s="637">
        <f t="shared" si="9"/>
        <v>46105</v>
      </c>
      <c r="B39" s="641">
        <f t="shared" si="0"/>
        <v>3</v>
      </c>
      <c r="C39" s="645"/>
      <c r="D39" s="598"/>
      <c r="E39" s="598"/>
      <c r="F39" s="601"/>
      <c r="G39" s="594">
        <f t="shared" si="10"/>
        <v>46136</v>
      </c>
      <c r="H39" s="641">
        <f t="shared" si="1"/>
        <v>6</v>
      </c>
      <c r="I39" s="646"/>
      <c r="J39" s="598"/>
      <c r="K39" s="598"/>
      <c r="L39" s="601"/>
      <c r="M39" s="594">
        <f t="shared" si="6"/>
        <v>46166</v>
      </c>
      <c r="N39" s="641">
        <f t="shared" si="2"/>
        <v>1</v>
      </c>
      <c r="O39" s="644"/>
      <c r="P39" s="598"/>
      <c r="Q39" s="598"/>
      <c r="R39" s="601"/>
      <c r="S39" s="909">
        <f t="shared" si="11"/>
        <v>46197</v>
      </c>
      <c r="T39" s="910">
        <f t="shared" si="3"/>
        <v>4</v>
      </c>
      <c r="U39" s="645"/>
      <c r="V39" s="598"/>
      <c r="W39" s="598"/>
      <c r="X39" s="601"/>
      <c r="Y39" s="594">
        <f t="shared" si="7"/>
        <v>46227</v>
      </c>
      <c r="Z39" s="641">
        <f t="shared" si="4"/>
        <v>6</v>
      </c>
      <c r="AA39" s="646"/>
      <c r="AB39" s="598"/>
      <c r="AC39" s="598"/>
      <c r="AD39" s="601"/>
      <c r="AE39" s="594">
        <f t="shared" si="8"/>
        <v>46258</v>
      </c>
      <c r="AF39" s="641">
        <f t="shared" si="5"/>
        <v>2</v>
      </c>
      <c r="AG39" s="645"/>
      <c r="AH39" s="598"/>
      <c r="AI39" s="598"/>
      <c r="AJ39" s="601"/>
      <c r="AL39" s="593"/>
      <c r="AO39" s="682"/>
      <c r="AP39" s="683"/>
    </row>
    <row r="40" spans="1:42" s="394" customFormat="1" ht="27" customHeight="1">
      <c r="A40" s="637">
        <f t="shared" si="9"/>
        <v>46106</v>
      </c>
      <c r="B40" s="641">
        <f t="shared" si="0"/>
        <v>4</v>
      </c>
      <c r="C40" s="645"/>
      <c r="D40" s="598"/>
      <c r="E40" s="598"/>
      <c r="F40" s="601"/>
      <c r="G40" s="590">
        <f t="shared" si="10"/>
        <v>46137</v>
      </c>
      <c r="H40" s="642">
        <f t="shared" si="1"/>
        <v>7</v>
      </c>
      <c r="I40" s="645"/>
      <c r="J40" s="598"/>
      <c r="K40" s="598"/>
      <c r="L40" s="601"/>
      <c r="M40" s="594">
        <f t="shared" si="6"/>
        <v>46167</v>
      </c>
      <c r="N40" s="641">
        <f t="shared" si="2"/>
        <v>2</v>
      </c>
      <c r="O40" s="644"/>
      <c r="P40" s="598"/>
      <c r="Q40" s="598"/>
      <c r="R40" s="601"/>
      <c r="S40" s="909">
        <f t="shared" si="11"/>
        <v>46198</v>
      </c>
      <c r="T40" s="910">
        <f t="shared" si="3"/>
        <v>5</v>
      </c>
      <c r="U40" s="645"/>
      <c r="V40" s="598"/>
      <c r="W40" s="598"/>
      <c r="X40" s="601"/>
      <c r="Y40" s="590">
        <f t="shared" si="7"/>
        <v>46228</v>
      </c>
      <c r="Z40" s="642">
        <f t="shared" si="4"/>
        <v>7</v>
      </c>
      <c r="AA40" s="646"/>
      <c r="AB40" s="598"/>
      <c r="AC40" s="598"/>
      <c r="AD40" s="601"/>
      <c r="AE40" s="594">
        <f t="shared" si="8"/>
        <v>46259</v>
      </c>
      <c r="AF40" s="641">
        <f t="shared" si="5"/>
        <v>3</v>
      </c>
      <c r="AG40" s="645"/>
      <c r="AH40" s="598"/>
      <c r="AI40" s="598"/>
      <c r="AJ40" s="601"/>
      <c r="AL40" s="593"/>
      <c r="AO40" s="684"/>
      <c r="AP40" s="685"/>
    </row>
    <row r="41" spans="1:42" s="394" customFormat="1" ht="27" customHeight="1">
      <c r="A41" s="637">
        <f t="shared" si="9"/>
        <v>46107</v>
      </c>
      <c r="B41" s="641">
        <f t="shared" si="0"/>
        <v>5</v>
      </c>
      <c r="C41" s="645"/>
      <c r="D41" s="598"/>
      <c r="E41" s="598"/>
      <c r="F41" s="601"/>
      <c r="G41" s="590">
        <f t="shared" si="10"/>
        <v>46138</v>
      </c>
      <c r="H41" s="642">
        <f t="shared" si="1"/>
        <v>1</v>
      </c>
      <c r="I41" s="646"/>
      <c r="J41" s="598"/>
      <c r="K41" s="598"/>
      <c r="L41" s="601"/>
      <c r="M41" s="594">
        <f t="shared" si="6"/>
        <v>46168</v>
      </c>
      <c r="N41" s="641">
        <f t="shared" si="2"/>
        <v>3</v>
      </c>
      <c r="O41" s="645"/>
      <c r="P41" s="598"/>
      <c r="Q41" s="598"/>
      <c r="R41" s="601"/>
      <c r="S41" s="909">
        <f t="shared" si="11"/>
        <v>46199</v>
      </c>
      <c r="T41" s="910">
        <f t="shared" si="3"/>
        <v>6</v>
      </c>
      <c r="U41" s="645"/>
      <c r="V41" s="598"/>
      <c r="W41" s="598"/>
      <c r="X41" s="601"/>
      <c r="Y41" s="590">
        <f t="shared" si="7"/>
        <v>46229</v>
      </c>
      <c r="Z41" s="642">
        <f t="shared" si="4"/>
        <v>1</v>
      </c>
      <c r="AA41" s="646"/>
      <c r="AB41" s="598"/>
      <c r="AC41" s="598"/>
      <c r="AD41" s="601"/>
      <c r="AE41" s="594">
        <f t="shared" si="8"/>
        <v>46260</v>
      </c>
      <c r="AF41" s="641">
        <f t="shared" si="5"/>
        <v>4</v>
      </c>
      <c r="AG41" s="645"/>
      <c r="AH41" s="598"/>
      <c r="AI41" s="598"/>
      <c r="AJ41" s="601"/>
      <c r="AL41" s="593"/>
      <c r="AO41" s="684"/>
      <c r="AP41" s="685"/>
    </row>
    <row r="42" spans="1:42" s="394" customFormat="1" ht="27" customHeight="1">
      <c r="A42" s="637">
        <f t="shared" si="9"/>
        <v>46108</v>
      </c>
      <c r="B42" s="641">
        <f t="shared" si="0"/>
        <v>6</v>
      </c>
      <c r="C42" s="644"/>
      <c r="D42" s="597"/>
      <c r="E42" s="597"/>
      <c r="F42" s="602"/>
      <c r="G42" s="590">
        <f t="shared" si="10"/>
        <v>46139</v>
      </c>
      <c r="H42" s="642">
        <f t="shared" si="1"/>
        <v>2</v>
      </c>
      <c r="I42" s="646"/>
      <c r="J42" s="598"/>
      <c r="K42" s="598"/>
      <c r="L42" s="601"/>
      <c r="M42" s="594">
        <f t="shared" si="6"/>
        <v>46169</v>
      </c>
      <c r="N42" s="641">
        <f t="shared" si="2"/>
        <v>4</v>
      </c>
      <c r="O42" s="645"/>
      <c r="P42" s="598"/>
      <c r="Q42" s="598"/>
      <c r="R42" s="601"/>
      <c r="S42" s="909">
        <f t="shared" si="11"/>
        <v>46200</v>
      </c>
      <c r="T42" s="910">
        <f t="shared" si="3"/>
        <v>7</v>
      </c>
      <c r="U42" s="644"/>
      <c r="V42" s="597"/>
      <c r="W42" s="597"/>
      <c r="X42" s="602"/>
      <c r="Y42" s="590">
        <f t="shared" si="7"/>
        <v>46230</v>
      </c>
      <c r="Z42" s="642">
        <f t="shared" si="4"/>
        <v>2</v>
      </c>
      <c r="AA42" s="646"/>
      <c r="AB42" s="598"/>
      <c r="AC42" s="598"/>
      <c r="AD42" s="601"/>
      <c r="AE42" s="594">
        <f t="shared" si="8"/>
        <v>46261</v>
      </c>
      <c r="AF42" s="641">
        <f t="shared" si="5"/>
        <v>5</v>
      </c>
      <c r="AG42" s="645"/>
      <c r="AH42" s="598"/>
      <c r="AI42" s="598"/>
      <c r="AJ42" s="601"/>
      <c r="AL42" s="593"/>
      <c r="AO42" s="684"/>
      <c r="AP42" s="685"/>
    </row>
    <row r="43" spans="1:42" s="394" customFormat="1" ht="27" customHeight="1">
      <c r="A43" s="637">
        <f t="shared" si="9"/>
        <v>46109</v>
      </c>
      <c r="B43" s="641">
        <f t="shared" si="0"/>
        <v>7</v>
      </c>
      <c r="C43" s="644"/>
      <c r="D43" s="597"/>
      <c r="E43" s="597"/>
      <c r="F43" s="602"/>
      <c r="G43" s="590">
        <f t="shared" si="10"/>
        <v>46140</v>
      </c>
      <c r="H43" s="642">
        <f t="shared" si="1"/>
        <v>3</v>
      </c>
      <c r="I43" s="646"/>
      <c r="J43" s="598"/>
      <c r="K43" s="598"/>
      <c r="L43" s="601"/>
      <c r="M43" s="594">
        <f t="shared" si="6"/>
        <v>46170</v>
      </c>
      <c r="N43" s="641">
        <f>WEEKDAY(M43)</f>
        <v>5</v>
      </c>
      <c r="O43" s="645"/>
      <c r="P43" s="598"/>
      <c r="Q43" s="598"/>
      <c r="R43" s="601"/>
      <c r="S43" s="909">
        <f t="shared" si="11"/>
        <v>46201</v>
      </c>
      <c r="T43" s="910">
        <f t="shared" si="3"/>
        <v>1</v>
      </c>
      <c r="U43" s="644"/>
      <c r="V43" s="597"/>
      <c r="W43" s="597"/>
      <c r="X43" s="602"/>
      <c r="Y43" s="590">
        <f t="shared" si="7"/>
        <v>46231</v>
      </c>
      <c r="Z43" s="642">
        <f t="shared" si="4"/>
        <v>3</v>
      </c>
      <c r="AA43" s="646"/>
      <c r="AB43" s="598"/>
      <c r="AC43" s="598"/>
      <c r="AD43" s="601"/>
      <c r="AE43" s="594">
        <f t="shared" si="8"/>
        <v>46262</v>
      </c>
      <c r="AF43" s="641">
        <f>WEEKDAY(AE43)</f>
        <v>6</v>
      </c>
      <c r="AG43" s="645"/>
      <c r="AH43" s="598"/>
      <c r="AI43" s="598"/>
      <c r="AJ43" s="601"/>
      <c r="AL43" s="593"/>
      <c r="AO43" s="684"/>
      <c r="AP43" s="685"/>
    </row>
    <row r="44" spans="1:42" s="394" customFormat="1" ht="27" customHeight="1">
      <c r="A44" s="637">
        <f t="shared" si="9"/>
        <v>46110</v>
      </c>
      <c r="B44" s="641">
        <f t="shared" si="0"/>
        <v>1</v>
      </c>
      <c r="C44" s="645"/>
      <c r="D44" s="598"/>
      <c r="E44" s="598"/>
      <c r="F44" s="601"/>
      <c r="G44" s="590">
        <f t="shared" si="10"/>
        <v>46141</v>
      </c>
      <c r="H44" s="642">
        <f t="shared" si="1"/>
        <v>4</v>
      </c>
      <c r="I44" s="646"/>
      <c r="J44" s="598"/>
      <c r="K44" s="598"/>
      <c r="L44" s="601"/>
      <c r="M44" s="594">
        <f t="shared" si="6"/>
        <v>46171</v>
      </c>
      <c r="N44" s="641">
        <f>WEEKDAY(M44)</f>
        <v>6</v>
      </c>
      <c r="O44" s="645"/>
      <c r="P44" s="598"/>
      <c r="Q44" s="598"/>
      <c r="R44" s="601"/>
      <c r="S44" s="909">
        <f t="shared" si="11"/>
        <v>46202</v>
      </c>
      <c r="T44" s="910">
        <f t="shared" si="3"/>
        <v>2</v>
      </c>
      <c r="U44" s="645"/>
      <c r="V44" s="598"/>
      <c r="W44" s="598"/>
      <c r="X44" s="601"/>
      <c r="Y44" s="590">
        <f t="shared" si="7"/>
        <v>46232</v>
      </c>
      <c r="Z44" s="642">
        <f t="shared" si="4"/>
        <v>4</v>
      </c>
      <c r="AA44" s="646"/>
      <c r="AB44" s="598"/>
      <c r="AC44" s="598"/>
      <c r="AD44" s="601"/>
      <c r="AE44" s="594">
        <f t="shared" si="8"/>
        <v>46263</v>
      </c>
      <c r="AF44" s="641">
        <f>WEEKDAY(AE44)</f>
        <v>7</v>
      </c>
      <c r="AG44" s="645"/>
      <c r="AH44" s="598"/>
      <c r="AI44" s="598"/>
      <c r="AJ44" s="601"/>
      <c r="AL44" s="593"/>
      <c r="AO44" s="684"/>
      <c r="AP44" s="685"/>
    </row>
    <row r="45" spans="1:42" s="394" customFormat="1" ht="27" customHeight="1">
      <c r="A45" s="638">
        <f t="shared" si="9"/>
        <v>46111</v>
      </c>
      <c r="B45" s="642">
        <f t="shared" si="0"/>
        <v>2</v>
      </c>
      <c r="C45" s="647"/>
      <c r="D45" s="597"/>
      <c r="E45" s="597"/>
      <c r="F45" s="602"/>
      <c r="G45" s="590">
        <f t="shared" si="10"/>
        <v>46142</v>
      </c>
      <c r="H45" s="642">
        <f t="shared" si="1"/>
        <v>5</v>
      </c>
      <c r="I45" s="646"/>
      <c r="J45" s="598"/>
      <c r="K45" s="598"/>
      <c r="L45" s="601"/>
      <c r="M45" s="594">
        <f t="shared" si="6"/>
        <v>46172</v>
      </c>
      <c r="N45" s="641">
        <f t="shared" ref="N45:N47" si="12">WEEKDAY(M45)</f>
        <v>7</v>
      </c>
      <c r="O45" s="645"/>
      <c r="P45" s="598"/>
      <c r="Q45" s="598"/>
      <c r="R45" s="601"/>
      <c r="S45" s="911">
        <f t="shared" si="11"/>
        <v>46203</v>
      </c>
      <c r="T45" s="912">
        <f t="shared" si="3"/>
        <v>3</v>
      </c>
      <c r="U45" s="647"/>
      <c r="V45" s="597"/>
      <c r="W45" s="597"/>
      <c r="X45" s="602"/>
      <c r="Y45" s="590">
        <f t="shared" si="7"/>
        <v>46233</v>
      </c>
      <c r="Z45" s="642">
        <f t="shared" si="4"/>
        <v>5</v>
      </c>
      <c r="AA45" s="646"/>
      <c r="AB45" s="598"/>
      <c r="AC45" s="598"/>
      <c r="AD45" s="601"/>
      <c r="AE45" s="594">
        <f t="shared" si="8"/>
        <v>46264</v>
      </c>
      <c r="AF45" s="641">
        <f t="shared" ref="AF45:AF47" si="13">WEEKDAY(AE45)</f>
        <v>1</v>
      </c>
      <c r="AG45" s="645"/>
      <c r="AH45" s="598"/>
      <c r="AI45" s="598"/>
      <c r="AJ45" s="601"/>
      <c r="AL45" s="593"/>
      <c r="AO45" s="684"/>
      <c r="AP45" s="685"/>
    </row>
    <row r="46" spans="1:42" s="394" customFormat="1" ht="27" customHeight="1">
      <c r="A46" s="637">
        <f t="shared" si="9"/>
        <v>46112</v>
      </c>
      <c r="B46" s="641">
        <f t="shared" si="0"/>
        <v>3</v>
      </c>
      <c r="C46" s="645"/>
      <c r="D46" s="598"/>
      <c r="E46" s="598"/>
      <c r="F46" s="601"/>
      <c r="G46" s="590">
        <f t="shared" si="10"/>
        <v>46143</v>
      </c>
      <c r="H46" s="642">
        <f t="shared" si="1"/>
        <v>6</v>
      </c>
      <c r="I46" s="646"/>
      <c r="J46" s="598"/>
      <c r="K46" s="598"/>
      <c r="L46" s="601"/>
      <c r="M46" s="594">
        <f t="shared" si="6"/>
        <v>46173</v>
      </c>
      <c r="N46" s="641">
        <f t="shared" si="12"/>
        <v>1</v>
      </c>
      <c r="O46" s="645"/>
      <c r="P46" s="598"/>
      <c r="Q46" s="598"/>
      <c r="R46" s="601"/>
      <c r="S46" s="909">
        <f t="shared" si="11"/>
        <v>46204</v>
      </c>
      <c r="T46" s="910">
        <f t="shared" si="3"/>
        <v>4</v>
      </c>
      <c r="U46" s="645"/>
      <c r="V46" s="598"/>
      <c r="W46" s="598"/>
      <c r="X46" s="601"/>
      <c r="Y46" s="590">
        <f t="shared" si="7"/>
        <v>46234</v>
      </c>
      <c r="Z46" s="642">
        <f t="shared" si="4"/>
        <v>6</v>
      </c>
      <c r="AA46" s="646" t="s">
        <v>1152</v>
      </c>
      <c r="AB46" s="598"/>
      <c r="AC46" s="598"/>
      <c r="AD46" s="601"/>
      <c r="AE46" s="594">
        <f t="shared" si="8"/>
        <v>46265</v>
      </c>
      <c r="AF46" s="641">
        <f t="shared" si="13"/>
        <v>2</v>
      </c>
      <c r="AG46" s="645"/>
      <c r="AH46" s="598"/>
      <c r="AI46" s="598"/>
      <c r="AJ46" s="601"/>
      <c r="AL46" s="593"/>
      <c r="AO46" s="684"/>
      <c r="AP46" s="685"/>
    </row>
    <row r="47" spans="1:42" s="394" customFormat="1" ht="27" customHeight="1">
      <c r="A47" s="637">
        <f t="shared" si="9"/>
        <v>46113</v>
      </c>
      <c r="B47" s="641">
        <f t="shared" si="0"/>
        <v>4</v>
      </c>
      <c r="C47" s="645"/>
      <c r="D47" s="598"/>
      <c r="E47" s="598"/>
      <c r="F47" s="601"/>
      <c r="G47" s="594">
        <f t="shared" si="10"/>
        <v>46144</v>
      </c>
      <c r="H47" s="641">
        <f t="shared" si="1"/>
        <v>7</v>
      </c>
      <c r="I47" s="700"/>
      <c r="J47" s="701"/>
      <c r="K47" s="701"/>
      <c r="L47" s="695"/>
      <c r="M47" s="594">
        <f t="shared" si="6"/>
        <v>46174</v>
      </c>
      <c r="N47" s="641">
        <f t="shared" si="12"/>
        <v>2</v>
      </c>
      <c r="O47" s="645"/>
      <c r="P47" s="598"/>
      <c r="Q47" s="598"/>
      <c r="R47" s="601"/>
      <c r="S47" s="909">
        <f t="shared" si="11"/>
        <v>46205</v>
      </c>
      <c r="T47" s="910">
        <f t="shared" si="3"/>
        <v>5</v>
      </c>
      <c r="U47" s="645"/>
      <c r="V47" s="598"/>
      <c r="W47" s="598"/>
      <c r="X47" s="601"/>
      <c r="Y47" s="594">
        <f t="shared" si="7"/>
        <v>46235</v>
      </c>
      <c r="Z47" s="641">
        <f t="shared" si="4"/>
        <v>7</v>
      </c>
      <c r="AA47" s="700"/>
      <c r="AB47" s="701"/>
      <c r="AC47" s="701"/>
      <c r="AD47" s="695"/>
      <c r="AE47" s="594">
        <f t="shared" si="8"/>
        <v>46266</v>
      </c>
      <c r="AF47" s="641">
        <f t="shared" si="13"/>
        <v>3</v>
      </c>
      <c r="AG47" s="645"/>
      <c r="AH47" s="598"/>
      <c r="AI47" s="598"/>
      <c r="AJ47" s="601"/>
      <c r="AK47" s="1603" t="s">
        <v>159</v>
      </c>
      <c r="AL47" s="1603"/>
      <c r="AO47" s="684"/>
      <c r="AP47" s="685"/>
    </row>
    <row r="48" spans="1:42" s="394" customFormat="1" ht="8.4" customHeight="1" thickBot="1">
      <c r="A48" s="639"/>
      <c r="B48" s="654"/>
      <c r="C48" s="648"/>
      <c r="D48" s="649"/>
      <c r="E48" s="649"/>
      <c r="F48" s="604"/>
      <c r="G48" s="655"/>
      <c r="H48" s="654"/>
      <c r="I48" s="702"/>
      <c r="J48" s="696"/>
      <c r="K48" s="696"/>
      <c r="L48" s="703"/>
      <c r="M48" s="655"/>
      <c r="N48" s="654"/>
      <c r="O48" s="648"/>
      <c r="P48" s="649"/>
      <c r="Q48" s="649"/>
      <c r="R48" s="604"/>
      <c r="S48" s="913"/>
      <c r="T48" s="914"/>
      <c r="U48" s="648"/>
      <c r="V48" s="649"/>
      <c r="W48" s="649"/>
      <c r="X48" s="604"/>
      <c r="Y48" s="655"/>
      <c r="Z48" s="654"/>
      <c r="AA48" s="702"/>
      <c r="AB48" s="696"/>
      <c r="AC48" s="696"/>
      <c r="AD48" s="703"/>
      <c r="AE48" s="655"/>
      <c r="AF48" s="654"/>
      <c r="AG48" s="648"/>
      <c r="AH48" s="649"/>
      <c r="AI48" s="649"/>
      <c r="AJ48" s="604"/>
      <c r="AK48" s="593"/>
      <c r="AL48" s="593"/>
      <c r="AO48" s="684"/>
      <c r="AP48" s="685"/>
    </row>
    <row r="49" spans="1:38" s="74" customFormat="1" ht="27" customHeight="1" thickTop="1">
      <c r="A49" s="1575" t="s">
        <v>56</v>
      </c>
      <c r="B49" s="1576"/>
      <c r="C49" s="1143">
        <f>COUNTIF(C17:C47,"*")-COUNTIF(C17:C47,"入校式")-COUNTIF(C17:C47,"修了式")-COUNTIF(C17:C47,"休校日")-COUNTIF(C17:C47,"就職活動日")</f>
        <v>0</v>
      </c>
      <c r="D49" s="1577" t="s">
        <v>55</v>
      </c>
      <c r="E49" s="1578"/>
      <c r="F49" s="1579"/>
      <c r="G49" s="1575" t="s">
        <v>56</v>
      </c>
      <c r="H49" s="1576"/>
      <c r="I49" s="1144">
        <f>COUNTIF(I17:I47,"*")-COUNTIF(I17:I47,"修了式")-COUNTIF(I17:I47,"休校日")-COUNTIF(I17:I47,"就職活動日*")</f>
        <v>0</v>
      </c>
      <c r="J49" s="1577" t="s">
        <v>55</v>
      </c>
      <c r="K49" s="1578"/>
      <c r="L49" s="1579"/>
      <c r="M49" s="1575" t="s">
        <v>56</v>
      </c>
      <c r="N49" s="1576"/>
      <c r="O49" s="1144">
        <f>COUNTIF(O17:O47,"*")-COUNTIF(O17:O47,"修了式")-COUNTIF(O17:O47,"休校日")-COUNTIF(O17:O47,"就職活動日*")</f>
        <v>0</v>
      </c>
      <c r="P49" s="1577" t="s">
        <v>55</v>
      </c>
      <c r="Q49" s="1578"/>
      <c r="R49" s="1579"/>
      <c r="S49" s="1575" t="s">
        <v>56</v>
      </c>
      <c r="T49" s="1576"/>
      <c r="U49" s="1143">
        <f>COUNTIF(U17:U47,"*")-COUNTIF(U17:U47,"修了式")-COUNTIF(U17:U47,"休校日")-COUNTIF(U17:U47,"就職活動日*")</f>
        <v>0</v>
      </c>
      <c r="V49" s="1577" t="s">
        <v>55</v>
      </c>
      <c r="W49" s="1578"/>
      <c r="X49" s="1579"/>
      <c r="Y49" s="1575" t="s">
        <v>56</v>
      </c>
      <c r="Z49" s="1576"/>
      <c r="AA49" s="1144">
        <f>COUNTIF(AA17:AA47,"*")-COUNTIF(AA17:AA47,"修了式")-COUNTIF(AA17:AA47,"休校日")-COUNTIF(AA17:AA47,"就職活動日*")</f>
        <v>0</v>
      </c>
      <c r="AB49" s="1577" t="s">
        <v>55</v>
      </c>
      <c r="AC49" s="1578"/>
      <c r="AD49" s="1579"/>
      <c r="AE49" s="1575" t="s">
        <v>56</v>
      </c>
      <c r="AF49" s="1576"/>
      <c r="AG49" s="1144">
        <f>COUNTIF(AG17:AG47,"*")-COUNTIF(AG17:AG47,"修了式")-COUNTIF(AG17:AG47,"休校日")-COUNTIF(AG17:AG47,"就職活動日*")</f>
        <v>0</v>
      </c>
      <c r="AH49" s="1577" t="s">
        <v>55</v>
      </c>
      <c r="AI49" s="1578"/>
      <c r="AJ49" s="1579"/>
      <c r="AK49" s="1145">
        <f>SUM(A49:AJ49)</f>
        <v>0</v>
      </c>
      <c r="AL49" s="1146" t="s">
        <v>55</v>
      </c>
    </row>
    <row r="50" spans="1:38" s="74" customFormat="1" ht="27" customHeight="1" thickBot="1">
      <c r="A50" s="1612" t="s">
        <v>288</v>
      </c>
      <c r="B50" s="1598"/>
      <c r="C50" s="1147">
        <f>COUNTIF(C17:C47,"*★*")</f>
        <v>0</v>
      </c>
      <c r="D50" s="1609" t="s">
        <v>1063</v>
      </c>
      <c r="E50" s="1610"/>
      <c r="F50" s="1611"/>
      <c r="G50" s="1612" t="s">
        <v>288</v>
      </c>
      <c r="H50" s="1602"/>
      <c r="I50" s="1148">
        <f>COUNTIF(I17:I47,"*★*")</f>
        <v>0</v>
      </c>
      <c r="J50" s="1610" t="s">
        <v>1063</v>
      </c>
      <c r="K50" s="1610"/>
      <c r="L50" s="1611"/>
      <c r="M50" s="1612" t="s">
        <v>288</v>
      </c>
      <c r="N50" s="1602"/>
      <c r="O50" s="1148">
        <f>COUNTIF(O17:O47,"*★*")</f>
        <v>0</v>
      </c>
      <c r="P50" s="1609" t="s">
        <v>1063</v>
      </c>
      <c r="Q50" s="1610"/>
      <c r="R50" s="1611"/>
      <c r="S50" s="1612" t="s">
        <v>288</v>
      </c>
      <c r="T50" s="1598"/>
      <c r="U50" s="1147">
        <f>COUNTIF(U17:U47,"*★*")</f>
        <v>0</v>
      </c>
      <c r="V50" s="1609" t="s">
        <v>1063</v>
      </c>
      <c r="W50" s="1610"/>
      <c r="X50" s="1611"/>
      <c r="Y50" s="1612" t="s">
        <v>288</v>
      </c>
      <c r="Z50" s="1602"/>
      <c r="AA50" s="1148">
        <f>COUNTIF(AA17:AA47,"*★*")</f>
        <v>0</v>
      </c>
      <c r="AB50" s="1609" t="s">
        <v>1063</v>
      </c>
      <c r="AC50" s="1610"/>
      <c r="AD50" s="1611"/>
      <c r="AE50" s="1612" t="s">
        <v>288</v>
      </c>
      <c r="AF50" s="1602"/>
      <c r="AG50" s="1148">
        <f>COUNTIF(AG17:AG47,"*★*")</f>
        <v>0</v>
      </c>
      <c r="AH50" s="1609" t="s">
        <v>1063</v>
      </c>
      <c r="AI50" s="1610"/>
      <c r="AJ50" s="1611"/>
      <c r="AK50" s="1149">
        <f>SUM(A50:AJ50)</f>
        <v>0</v>
      </c>
      <c r="AL50" s="1146" t="s">
        <v>55</v>
      </c>
    </row>
    <row r="51" spans="1:38" s="74" customFormat="1" ht="27" customHeight="1" thickTop="1">
      <c r="A51" s="1607" t="s">
        <v>53</v>
      </c>
      <c r="B51" s="1608"/>
      <c r="C51" s="1150">
        <f>SUM(D17:D47)</f>
        <v>0</v>
      </c>
      <c r="D51" s="1604" t="s">
        <v>52</v>
      </c>
      <c r="E51" s="1605"/>
      <c r="F51" s="1606"/>
      <c r="G51" s="1607" t="s">
        <v>53</v>
      </c>
      <c r="H51" s="1608"/>
      <c r="I51" s="1151">
        <f>SUM(J17:J47)</f>
        <v>0</v>
      </c>
      <c r="J51" s="1604" t="s">
        <v>52</v>
      </c>
      <c r="K51" s="1605"/>
      <c r="L51" s="1606"/>
      <c r="M51" s="1607" t="s">
        <v>53</v>
      </c>
      <c r="N51" s="1608"/>
      <c r="O51" s="1151">
        <f>SUM(P17:P47)</f>
        <v>0</v>
      </c>
      <c r="P51" s="1604" t="s">
        <v>52</v>
      </c>
      <c r="Q51" s="1605"/>
      <c r="R51" s="1606"/>
      <c r="S51" s="1607" t="s">
        <v>53</v>
      </c>
      <c r="T51" s="1608"/>
      <c r="U51" s="1150">
        <f>SUM(V17:V47)</f>
        <v>0</v>
      </c>
      <c r="V51" s="1604" t="s">
        <v>52</v>
      </c>
      <c r="W51" s="1605"/>
      <c r="X51" s="1606"/>
      <c r="Y51" s="1607" t="s">
        <v>53</v>
      </c>
      <c r="Z51" s="1608"/>
      <c r="AA51" s="1151">
        <f>SUM(AB17:AB47)</f>
        <v>0</v>
      </c>
      <c r="AB51" s="1604" t="s">
        <v>52</v>
      </c>
      <c r="AC51" s="1605"/>
      <c r="AD51" s="1606"/>
      <c r="AE51" s="1607" t="s">
        <v>53</v>
      </c>
      <c r="AF51" s="1608"/>
      <c r="AG51" s="1151">
        <f>SUM(AH17:AH47)</f>
        <v>0</v>
      </c>
      <c r="AH51" s="1604" t="s">
        <v>52</v>
      </c>
      <c r="AI51" s="1605"/>
      <c r="AJ51" s="1606"/>
      <c r="AK51" s="1146">
        <f t="shared" ref="AK51:AK55" si="14">SUM(A51:AJ51)</f>
        <v>0</v>
      </c>
      <c r="AL51" s="1146" t="s">
        <v>52</v>
      </c>
    </row>
    <row r="52" spans="1:38" s="74" customFormat="1" ht="27" customHeight="1">
      <c r="A52" s="1580" t="s">
        <v>54</v>
      </c>
      <c r="B52" s="1581"/>
      <c r="C52" s="1152">
        <f>SUM(E17:E47)</f>
        <v>0</v>
      </c>
      <c r="D52" s="1582" t="s">
        <v>52</v>
      </c>
      <c r="E52" s="1583"/>
      <c r="F52" s="1584"/>
      <c r="G52" s="1580" t="s">
        <v>54</v>
      </c>
      <c r="H52" s="1581"/>
      <c r="I52" s="1153">
        <f>SUM(K17:K47)</f>
        <v>0</v>
      </c>
      <c r="J52" s="1582" t="s">
        <v>52</v>
      </c>
      <c r="K52" s="1583"/>
      <c r="L52" s="1584"/>
      <c r="M52" s="1580" t="s">
        <v>54</v>
      </c>
      <c r="N52" s="1581"/>
      <c r="O52" s="1153">
        <f>SUM(Q17:Q47)</f>
        <v>0</v>
      </c>
      <c r="P52" s="1582" t="s">
        <v>52</v>
      </c>
      <c r="Q52" s="1583"/>
      <c r="R52" s="1584"/>
      <c r="S52" s="1580" t="s">
        <v>54</v>
      </c>
      <c r="T52" s="1581"/>
      <c r="U52" s="1152">
        <f>SUM(W17:W47)</f>
        <v>0</v>
      </c>
      <c r="V52" s="1582" t="s">
        <v>52</v>
      </c>
      <c r="W52" s="1583"/>
      <c r="X52" s="1584"/>
      <c r="Y52" s="1580" t="s">
        <v>54</v>
      </c>
      <c r="Z52" s="1581"/>
      <c r="AA52" s="1153">
        <f>SUM(AC17:AC47)</f>
        <v>0</v>
      </c>
      <c r="AB52" s="1582" t="s">
        <v>52</v>
      </c>
      <c r="AC52" s="1583"/>
      <c r="AD52" s="1584"/>
      <c r="AE52" s="1580" t="s">
        <v>54</v>
      </c>
      <c r="AF52" s="1581"/>
      <c r="AG52" s="1153">
        <f>SUM(AI17:AI47)</f>
        <v>0</v>
      </c>
      <c r="AH52" s="1582" t="s">
        <v>52</v>
      </c>
      <c r="AI52" s="1583"/>
      <c r="AJ52" s="1584"/>
      <c r="AK52" s="1146">
        <f t="shared" si="14"/>
        <v>0</v>
      </c>
      <c r="AL52" s="1146" t="s">
        <v>52</v>
      </c>
    </row>
    <row r="53" spans="1:38" s="74" customFormat="1" ht="27" customHeight="1" thickBot="1">
      <c r="A53" s="1580" t="s">
        <v>57</v>
      </c>
      <c r="B53" s="1581"/>
      <c r="C53" s="1152">
        <f>SUM(F17:F47)</f>
        <v>0</v>
      </c>
      <c r="D53" s="1582" t="s">
        <v>52</v>
      </c>
      <c r="E53" s="1583"/>
      <c r="F53" s="1584"/>
      <c r="G53" s="1580" t="s">
        <v>57</v>
      </c>
      <c r="H53" s="1581"/>
      <c r="I53" s="1153">
        <f>SUM(L17:L47)</f>
        <v>0</v>
      </c>
      <c r="J53" s="1583" t="s">
        <v>52</v>
      </c>
      <c r="K53" s="1583"/>
      <c r="L53" s="1584"/>
      <c r="M53" s="1580" t="s">
        <v>57</v>
      </c>
      <c r="N53" s="1581"/>
      <c r="O53" s="1153">
        <f>SUM(R17:R47)</f>
        <v>0</v>
      </c>
      <c r="P53" s="1582" t="s">
        <v>52</v>
      </c>
      <c r="Q53" s="1583"/>
      <c r="R53" s="1584"/>
      <c r="S53" s="1580" t="s">
        <v>57</v>
      </c>
      <c r="T53" s="1581"/>
      <c r="U53" s="1152">
        <f>SUM(X17:X47)</f>
        <v>0</v>
      </c>
      <c r="V53" s="1582" t="s">
        <v>52</v>
      </c>
      <c r="W53" s="1583"/>
      <c r="X53" s="1584"/>
      <c r="Y53" s="1580" t="s">
        <v>57</v>
      </c>
      <c r="Z53" s="1581"/>
      <c r="AA53" s="1153">
        <f>SUM(AD17:AD47)</f>
        <v>0</v>
      </c>
      <c r="AB53" s="1582" t="s">
        <v>52</v>
      </c>
      <c r="AC53" s="1583"/>
      <c r="AD53" s="1584"/>
      <c r="AE53" s="1580" t="s">
        <v>57</v>
      </c>
      <c r="AF53" s="1581"/>
      <c r="AG53" s="1153">
        <f>SUM(AJ17:AJ47)</f>
        <v>0</v>
      </c>
      <c r="AH53" s="1582" t="s">
        <v>52</v>
      </c>
      <c r="AI53" s="1583"/>
      <c r="AJ53" s="1584"/>
      <c r="AK53" s="1146">
        <f t="shared" si="14"/>
        <v>0</v>
      </c>
      <c r="AL53" s="1146" t="s">
        <v>52</v>
      </c>
    </row>
    <row r="54" spans="1:38" s="74" customFormat="1" ht="27" hidden="1" customHeight="1" thickBot="1">
      <c r="A54" s="1597" t="s">
        <v>288</v>
      </c>
      <c r="B54" s="1598"/>
      <c r="C54" s="1154"/>
      <c r="D54" s="1599" t="s">
        <v>52</v>
      </c>
      <c r="E54" s="1600"/>
      <c r="F54" s="1601"/>
      <c r="G54" s="1597" t="s">
        <v>288</v>
      </c>
      <c r="H54" s="1602"/>
      <c r="I54" s="1155"/>
      <c r="J54" s="1600" t="s">
        <v>52</v>
      </c>
      <c r="K54" s="1600"/>
      <c r="L54" s="1601"/>
      <c r="M54" s="1597" t="s">
        <v>288</v>
      </c>
      <c r="N54" s="1602"/>
      <c r="O54" s="1155">
        <f>COUNTIF(O17:O47,"*★*")</f>
        <v>0</v>
      </c>
      <c r="P54" s="1599" t="s">
        <v>1063</v>
      </c>
      <c r="Q54" s="1600"/>
      <c r="R54" s="1601"/>
      <c r="S54" s="1597" t="s">
        <v>288</v>
      </c>
      <c r="T54" s="1598"/>
      <c r="U54" s="1154"/>
      <c r="V54" s="1599" t="s">
        <v>52</v>
      </c>
      <c r="W54" s="1600"/>
      <c r="X54" s="1601"/>
      <c r="Y54" s="1597" t="s">
        <v>288</v>
      </c>
      <c r="Z54" s="1602"/>
      <c r="AA54" s="1155"/>
      <c r="AB54" s="1599" t="s">
        <v>52</v>
      </c>
      <c r="AC54" s="1600"/>
      <c r="AD54" s="1601"/>
      <c r="AE54" s="1597" t="s">
        <v>288</v>
      </c>
      <c r="AF54" s="1602"/>
      <c r="AG54" s="1155"/>
      <c r="AH54" s="1599" t="s">
        <v>52</v>
      </c>
      <c r="AI54" s="1600"/>
      <c r="AJ54" s="1601"/>
      <c r="AK54" s="1149">
        <f>SUM(A54:AJ54)</f>
        <v>0</v>
      </c>
      <c r="AL54" s="1156" t="s">
        <v>52</v>
      </c>
    </row>
    <row r="55" spans="1:38" s="74" customFormat="1" ht="27" customHeight="1" thickTop="1" thickBot="1">
      <c r="A55" s="1591" t="s">
        <v>161</v>
      </c>
      <c r="B55" s="1592"/>
      <c r="C55" s="1157">
        <f>SUM(C51,C52,C53)</f>
        <v>0</v>
      </c>
      <c r="D55" s="1593" t="s">
        <v>52</v>
      </c>
      <c r="E55" s="1594"/>
      <c r="F55" s="1595"/>
      <c r="G55" s="1591" t="s">
        <v>161</v>
      </c>
      <c r="H55" s="1592"/>
      <c r="I55" s="1158">
        <f>SUM(I51,I52,I53)</f>
        <v>0</v>
      </c>
      <c r="J55" s="1596" t="s">
        <v>52</v>
      </c>
      <c r="K55" s="1594"/>
      <c r="L55" s="1595"/>
      <c r="M55" s="1591" t="s">
        <v>161</v>
      </c>
      <c r="N55" s="1592"/>
      <c r="O55" s="1159">
        <f>SUM(O51,O52,O53)</f>
        <v>0</v>
      </c>
      <c r="P55" s="1593" t="s">
        <v>52</v>
      </c>
      <c r="Q55" s="1594"/>
      <c r="R55" s="1595"/>
      <c r="S55" s="1591" t="s">
        <v>161</v>
      </c>
      <c r="T55" s="1592"/>
      <c r="U55" s="1160">
        <f>SUM(U51,U52,U53)</f>
        <v>0</v>
      </c>
      <c r="V55" s="1593" t="s">
        <v>52</v>
      </c>
      <c r="W55" s="1594"/>
      <c r="X55" s="1595"/>
      <c r="Y55" s="1591" t="s">
        <v>161</v>
      </c>
      <c r="Z55" s="1592"/>
      <c r="AA55" s="1158">
        <f>SUM(AA51,AA52,AA53)</f>
        <v>0</v>
      </c>
      <c r="AB55" s="1594" t="s">
        <v>52</v>
      </c>
      <c r="AC55" s="1594"/>
      <c r="AD55" s="1595"/>
      <c r="AE55" s="1591" t="s">
        <v>161</v>
      </c>
      <c r="AF55" s="1592"/>
      <c r="AG55" s="1159">
        <f>SUM(AG51,AG52,AG53)</f>
        <v>0</v>
      </c>
      <c r="AH55" s="1593" t="s">
        <v>52</v>
      </c>
      <c r="AI55" s="1594"/>
      <c r="AJ55" s="1595"/>
      <c r="AK55" s="1146">
        <f t="shared" si="14"/>
        <v>0</v>
      </c>
      <c r="AL55" s="1146" t="s">
        <v>52</v>
      </c>
    </row>
    <row r="56" spans="1:38" s="74" customFormat="1" ht="27" customHeight="1" thickTop="1" thickBot="1">
      <c r="A56" s="1586" t="s">
        <v>132</v>
      </c>
      <c r="B56" s="1587"/>
      <c r="C56" s="410">
        <f>IF(COUNTIF(C$17:C$47,"入校式")+COUNTIF(C$17:C$47,"修了式")&gt;0,3,0)</f>
        <v>3</v>
      </c>
      <c r="D56" s="1588" t="s">
        <v>52</v>
      </c>
      <c r="E56" s="1589"/>
      <c r="F56" s="1590"/>
      <c r="G56" s="1586" t="s">
        <v>132</v>
      </c>
      <c r="H56" s="1587"/>
      <c r="I56" s="411">
        <f>IF(COUNTIF(I$17:I$47,"入校式")+COUNTIF(I$17:I$47,"修了式")&gt;0,3,0)</f>
        <v>0</v>
      </c>
      <c r="J56" s="1588" t="s">
        <v>52</v>
      </c>
      <c r="K56" s="1589"/>
      <c r="L56" s="1590"/>
      <c r="M56" s="1586" t="s">
        <v>132</v>
      </c>
      <c r="N56" s="1587"/>
      <c r="O56" s="411">
        <f>IF(COUNTIF(O$17:O$47,"入校式")+COUNTIF(O$17:O$47,"修了式")&gt;0,3,0)</f>
        <v>0</v>
      </c>
      <c r="P56" s="1588" t="s">
        <v>52</v>
      </c>
      <c r="Q56" s="1589"/>
      <c r="R56" s="1590"/>
      <c r="S56" s="1586" t="s">
        <v>132</v>
      </c>
      <c r="T56" s="1587"/>
      <c r="U56" s="410">
        <f>IF(COUNTIF(U$17:U$47,"入校式")+COUNTIF(U$17:U$47,"修了式")&gt;0,3,0)</f>
        <v>0</v>
      </c>
      <c r="V56" s="1588" t="s">
        <v>52</v>
      </c>
      <c r="W56" s="1589"/>
      <c r="X56" s="1590"/>
      <c r="Y56" s="1586" t="s">
        <v>132</v>
      </c>
      <c r="Z56" s="1587"/>
      <c r="AA56" s="411">
        <f>IF(COUNTIF(AA$17:AA$47,"入校式")+COUNTIF(AA$17:AA$47,"修了式")&gt;0,3,0)</f>
        <v>3</v>
      </c>
      <c r="AB56" s="1588" t="s">
        <v>52</v>
      </c>
      <c r="AC56" s="1589"/>
      <c r="AD56" s="1590"/>
      <c r="AE56" s="1586" t="s">
        <v>132</v>
      </c>
      <c r="AF56" s="1587"/>
      <c r="AG56" s="411">
        <f>IF(COUNTIF(AG$17:AG$47,"入校式")+COUNTIF(AG$17:AG$47,"修了式")&gt;0,3,0)</f>
        <v>0</v>
      </c>
      <c r="AH56" s="1588" t="s">
        <v>52</v>
      </c>
      <c r="AI56" s="1589"/>
      <c r="AJ56" s="1590"/>
      <c r="AK56" s="75">
        <f t="shared" ref="AK56" si="15">SUM(U56,AA56,AG56)</f>
        <v>3</v>
      </c>
      <c r="AL56" s="74" t="s">
        <v>52</v>
      </c>
    </row>
    <row r="57" spans="1:38" ht="27" customHeight="1" thickTop="1">
      <c r="C57" s="392"/>
      <c r="F57" s="382"/>
      <c r="G57" s="382"/>
      <c r="H57" s="382"/>
      <c r="I57" s="383"/>
      <c r="J57" s="383"/>
      <c r="K57" s="383"/>
      <c r="L57" s="382"/>
      <c r="M57" s="382"/>
      <c r="N57" s="382"/>
      <c r="O57" s="383"/>
      <c r="P57" s="80"/>
      <c r="Q57" s="80"/>
      <c r="R57" s="79"/>
      <c r="X57" s="382"/>
      <c r="Y57" s="382"/>
      <c r="Z57" s="382"/>
      <c r="AA57" s="383"/>
      <c r="AB57" s="383"/>
      <c r="AC57" s="383"/>
      <c r="AD57" s="382"/>
      <c r="AE57" s="382"/>
      <c r="AF57" s="382"/>
      <c r="AG57" s="383"/>
      <c r="AH57" s="80"/>
      <c r="AI57" s="80"/>
      <c r="AJ57" s="79"/>
    </row>
    <row r="58" spans="1:38">
      <c r="A58" s="1571"/>
      <c r="B58" s="1571"/>
      <c r="C58" s="712"/>
      <c r="D58" s="66"/>
      <c r="E58" s="66"/>
      <c r="I58" s="712"/>
      <c r="J58" s="66"/>
      <c r="K58" s="66"/>
      <c r="O58" s="712"/>
      <c r="P58" s="66"/>
      <c r="Q58" s="66"/>
      <c r="U58" s="712"/>
      <c r="V58" s="66"/>
      <c r="W58" s="66"/>
      <c r="AA58" s="712"/>
      <c r="AB58" s="66"/>
      <c r="AC58" s="66"/>
      <c r="AG58" s="712"/>
      <c r="AH58" s="66"/>
      <c r="AI58" s="66"/>
      <c r="AL58" s="394"/>
    </row>
    <row r="59" spans="1:38">
      <c r="A59" s="1585"/>
      <c r="B59" s="1585"/>
      <c r="C59" s="712"/>
      <c r="I59" s="712"/>
      <c r="O59" s="712"/>
      <c r="U59" s="712"/>
      <c r="AA59" s="712"/>
      <c r="AG59" s="712"/>
      <c r="AL59" s="394"/>
    </row>
    <row r="60" spans="1:38">
      <c r="AA60" s="713"/>
    </row>
    <row r="62" spans="1:38">
      <c r="A62" s="1570"/>
      <c r="B62" s="1570"/>
      <c r="C62" s="199"/>
      <c r="D62" s="1570"/>
      <c r="E62" s="1570"/>
      <c r="F62" s="1570"/>
      <c r="G62" s="1570"/>
      <c r="H62" s="1570"/>
      <c r="I62" s="1570"/>
      <c r="U62" s="66"/>
      <c r="V62" s="66"/>
      <c r="W62" s="66"/>
      <c r="X62" s="74"/>
    </row>
    <row r="63" spans="1:38">
      <c r="A63" s="1007"/>
      <c r="B63" s="1007"/>
      <c r="C63" s="199"/>
      <c r="D63" s="1569"/>
      <c r="E63" s="1569"/>
      <c r="F63" s="1569"/>
      <c r="G63" s="1569"/>
      <c r="H63" s="1569"/>
      <c r="I63" s="1569"/>
      <c r="U63" s="66"/>
      <c r="V63" s="66"/>
      <c r="W63" s="66"/>
      <c r="X63" s="74"/>
    </row>
    <row r="64" spans="1:38">
      <c r="C64" s="199"/>
      <c r="D64" s="1569"/>
      <c r="E64" s="1569"/>
      <c r="F64" s="1569"/>
      <c r="G64" s="1569"/>
      <c r="H64" s="1569"/>
      <c r="I64" s="1569"/>
      <c r="U64" s="66"/>
      <c r="V64" s="66"/>
      <c r="W64" s="66"/>
      <c r="X64" s="74"/>
    </row>
    <row r="65" spans="3:24">
      <c r="C65" s="199"/>
      <c r="D65" s="1569"/>
      <c r="E65" s="1569"/>
      <c r="F65" s="1569"/>
      <c r="G65" s="1569"/>
      <c r="H65" s="1569"/>
      <c r="I65" s="1569"/>
      <c r="U65" s="66"/>
      <c r="V65" s="66"/>
      <c r="W65" s="66"/>
      <c r="X65" s="74"/>
    </row>
    <row r="66" spans="3:24">
      <c r="C66" s="201"/>
      <c r="D66" s="1569"/>
      <c r="E66" s="1569"/>
      <c r="F66" s="1569"/>
      <c r="G66" s="1569"/>
      <c r="H66" s="1569"/>
      <c r="I66" s="1569"/>
    </row>
    <row r="67" spans="3:24">
      <c r="C67" s="201"/>
      <c r="D67" s="1569"/>
      <c r="E67" s="1569"/>
      <c r="F67" s="1569"/>
      <c r="G67" s="1569"/>
      <c r="H67" s="1569"/>
      <c r="I67" s="1569"/>
    </row>
    <row r="68" spans="3:24">
      <c r="C68" s="201"/>
      <c r="D68" s="1569"/>
      <c r="E68" s="1569"/>
      <c r="F68" s="1569"/>
      <c r="G68" s="1569"/>
      <c r="H68" s="1569"/>
      <c r="I68" s="1569"/>
    </row>
    <row r="69" spans="3:24">
      <c r="C69" s="201"/>
      <c r="D69" s="1569"/>
      <c r="E69" s="1569"/>
      <c r="F69" s="1569"/>
      <c r="G69" s="1569"/>
      <c r="H69" s="1569"/>
      <c r="I69" s="1569"/>
    </row>
  </sheetData>
  <sheetProtection formatCells="0" formatColumns="0" formatRows="0"/>
  <protectedRanges>
    <protectedRange sqref="C28:E28 C35:E35 C42:E43 C23:E23 C18:E18 U28:W28 U35:W35 U42:W43 U18:W18 U24:W24" name="範囲1_1_1_1"/>
  </protectedRanges>
  <dataConsolidate/>
  <mergeCells count="153">
    <mergeCell ref="D65:I65"/>
    <mergeCell ref="D66:I66"/>
    <mergeCell ref="D67:I67"/>
    <mergeCell ref="D68:I68"/>
    <mergeCell ref="D69:I69"/>
    <mergeCell ref="A58:B58"/>
    <mergeCell ref="A59:B59"/>
    <mergeCell ref="A62:B62"/>
    <mergeCell ref="D62:I62"/>
    <mergeCell ref="D63:I63"/>
    <mergeCell ref="D64:I64"/>
    <mergeCell ref="S56:T56"/>
    <mergeCell ref="V56:X56"/>
    <mergeCell ref="Y56:Z56"/>
    <mergeCell ref="AB56:AD56"/>
    <mergeCell ref="AE56:AF56"/>
    <mergeCell ref="AH56:AJ56"/>
    <mergeCell ref="A56:B56"/>
    <mergeCell ref="D56:F56"/>
    <mergeCell ref="G56:H56"/>
    <mergeCell ref="J56:L56"/>
    <mergeCell ref="M56:N56"/>
    <mergeCell ref="P56:R56"/>
    <mergeCell ref="S55:T55"/>
    <mergeCell ref="V55:X55"/>
    <mergeCell ref="Y55:Z55"/>
    <mergeCell ref="AB55:AD55"/>
    <mergeCell ref="AE55:AF55"/>
    <mergeCell ref="AH55:AJ55"/>
    <mergeCell ref="A55:B55"/>
    <mergeCell ref="D55:F55"/>
    <mergeCell ref="G55:H55"/>
    <mergeCell ref="J55:L55"/>
    <mergeCell ref="M55:N55"/>
    <mergeCell ref="P55:R55"/>
    <mergeCell ref="S54:T54"/>
    <mergeCell ref="V54:X54"/>
    <mergeCell ref="Y54:Z54"/>
    <mergeCell ref="AB54:AD54"/>
    <mergeCell ref="AE54:AF54"/>
    <mergeCell ref="AH54:AJ54"/>
    <mergeCell ref="A54:B54"/>
    <mergeCell ref="D54:F54"/>
    <mergeCell ref="G54:H54"/>
    <mergeCell ref="J54:L54"/>
    <mergeCell ref="M54:N54"/>
    <mergeCell ref="P54:R54"/>
    <mergeCell ref="S53:T53"/>
    <mergeCell ref="V53:X53"/>
    <mergeCell ref="Y53:Z53"/>
    <mergeCell ref="AB53:AD53"/>
    <mergeCell ref="AE53:AF53"/>
    <mergeCell ref="AH53:AJ53"/>
    <mergeCell ref="A53:B53"/>
    <mergeCell ref="D53:F53"/>
    <mergeCell ref="G53:H53"/>
    <mergeCell ref="J53:L53"/>
    <mergeCell ref="M53:N53"/>
    <mergeCell ref="P53:R53"/>
    <mergeCell ref="S52:T52"/>
    <mergeCell ref="V52:X52"/>
    <mergeCell ref="Y52:Z52"/>
    <mergeCell ref="AB52:AD52"/>
    <mergeCell ref="AE52:AF52"/>
    <mergeCell ref="AH52:AJ52"/>
    <mergeCell ref="A52:B52"/>
    <mergeCell ref="D52:F52"/>
    <mergeCell ref="G52:H52"/>
    <mergeCell ref="J52:L52"/>
    <mergeCell ref="M52:N52"/>
    <mergeCell ref="P52:R52"/>
    <mergeCell ref="S51:T51"/>
    <mergeCell ref="V51:X51"/>
    <mergeCell ref="Y51:Z51"/>
    <mergeCell ref="AB51:AD51"/>
    <mergeCell ref="AE51:AF51"/>
    <mergeCell ref="AH51:AJ51"/>
    <mergeCell ref="A51:B51"/>
    <mergeCell ref="D51:F51"/>
    <mergeCell ref="G51:H51"/>
    <mergeCell ref="J51:L51"/>
    <mergeCell ref="M51:N51"/>
    <mergeCell ref="P51:R51"/>
    <mergeCell ref="AK47:AL47"/>
    <mergeCell ref="A49:B49"/>
    <mergeCell ref="D49:F49"/>
    <mergeCell ref="G49:H49"/>
    <mergeCell ref="J49:L49"/>
    <mergeCell ref="M49:N49"/>
    <mergeCell ref="P49:R49"/>
    <mergeCell ref="S49:T49"/>
    <mergeCell ref="V49:X49"/>
    <mergeCell ref="AE49:AF49"/>
    <mergeCell ref="AH49:AJ49"/>
    <mergeCell ref="AE50:AF50"/>
    <mergeCell ref="AH50:AJ50"/>
    <mergeCell ref="Y49:Z49"/>
    <mergeCell ref="AB49:AD49"/>
    <mergeCell ref="J13:N13"/>
    <mergeCell ref="A16:C16"/>
    <mergeCell ref="G16:I16"/>
    <mergeCell ref="M16:O16"/>
    <mergeCell ref="S16:U16"/>
    <mergeCell ref="Y16:AA16"/>
    <mergeCell ref="AE16:AG16"/>
    <mergeCell ref="A50:B50"/>
    <mergeCell ref="D50:F50"/>
    <mergeCell ref="G50:H50"/>
    <mergeCell ref="J50:L50"/>
    <mergeCell ref="M50:N50"/>
    <mergeCell ref="P50:R50"/>
    <mergeCell ref="S50:T50"/>
    <mergeCell ref="V50:X50"/>
    <mergeCell ref="Y50:Z50"/>
    <mergeCell ref="AB50:AD50"/>
    <mergeCell ref="A11:G11"/>
    <mergeCell ref="J11:L11"/>
    <mergeCell ref="M11:N11"/>
    <mergeCell ref="O11:R11"/>
    <mergeCell ref="A12:G12"/>
    <mergeCell ref="J12:N12"/>
    <mergeCell ref="O12:R12"/>
    <mergeCell ref="J9:L9"/>
    <mergeCell ref="M9:N9"/>
    <mergeCell ref="O9:R10"/>
    <mergeCell ref="A10:B10"/>
    <mergeCell ref="J10:L10"/>
    <mergeCell ref="M10:N10"/>
    <mergeCell ref="A7:G7"/>
    <mergeCell ref="J7:L7"/>
    <mergeCell ref="M7:N7"/>
    <mergeCell ref="O7:R7"/>
    <mergeCell ref="A8:B8"/>
    <mergeCell ref="D8:G10"/>
    <mergeCell ref="J8:L8"/>
    <mergeCell ref="M8:N8"/>
    <mergeCell ref="O8:R8"/>
    <mergeCell ref="A9:B9"/>
    <mergeCell ref="J4:N4"/>
    <mergeCell ref="O4:R4"/>
    <mergeCell ref="AB4:AF4"/>
    <mergeCell ref="AG4:AJ4"/>
    <mergeCell ref="A6:G6"/>
    <mergeCell ref="I6:R6"/>
    <mergeCell ref="T6:AA6"/>
    <mergeCell ref="J2:N2"/>
    <mergeCell ref="O2:R2"/>
    <mergeCell ref="AB2:AF2"/>
    <mergeCell ref="AG2:AJ2"/>
    <mergeCell ref="J3:N3"/>
    <mergeCell ref="O3:R3"/>
    <mergeCell ref="AB3:AF3"/>
    <mergeCell ref="AG3:AJ3"/>
  </mergeCells>
  <phoneticPr fontId="2"/>
  <conditionalFormatting sqref="A17:B47">
    <cfRule type="expression" dxfId="108" priority="18">
      <formula>OR($A17&gt;$AO$4,AND(MONTH($A$17)&lt;&gt;MONTH($A17),DAY($A17)&gt;=DAY($A$17)))</formula>
    </cfRule>
  </conditionalFormatting>
  <conditionalFormatting sqref="A16:C16 G16:I16 M16:O16 Y16:AA16 AE16:AG16">
    <cfRule type="expression" dxfId="107" priority="26">
      <formula>A17&gt;$AO$4</formula>
    </cfRule>
  </conditionalFormatting>
  <conditionalFormatting sqref="A17:F47">
    <cfRule type="expression" dxfId="106" priority="20" stopIfTrue="1">
      <formula>OR($A17&gt;$AO$4,AND(MONTH($A$17)&lt;&gt;MONTH($A17),DAY($A17)&gt;=DAY($A$17)))</formula>
    </cfRule>
  </conditionalFormatting>
  <conditionalFormatting sqref="A17:F48">
    <cfRule type="expression" dxfId="104" priority="34">
      <formula>OR($B17=1,$B17=7)</formula>
    </cfRule>
  </conditionalFormatting>
  <conditionalFormatting sqref="C17:AG47">
    <cfRule type="containsText" dxfId="102" priority="5" operator="containsText" text="入校式">
      <formula>NOT(ISERROR(SEARCH("入校式",C17)))</formula>
    </cfRule>
    <cfRule type="containsText" dxfId="101" priority="6" operator="containsText" text="修了式">
      <formula>NOT(ISERROR(SEARCH("修了式",C17)))</formula>
    </cfRule>
    <cfRule type="containsText" dxfId="100" priority="27" operator="containsText" text="就職活動日">
      <formula>NOT(ISERROR(SEARCH("就職活動日",C17)))</formula>
    </cfRule>
    <cfRule type="containsText" dxfId="99" priority="28" operator="containsText" text="休校日">
      <formula>NOT(ISERROR(SEARCH("休校日",C17)))</formula>
    </cfRule>
  </conditionalFormatting>
  <conditionalFormatting sqref="G17:H47">
    <cfRule type="expression" dxfId="98" priority="12">
      <formula>OR($G17&gt;$AO$4,AND(MONTH($G$17)&lt;&gt;MONTH($G17),DAY($G17)&gt;=DAY($G$17)))</formula>
    </cfRule>
  </conditionalFormatting>
  <conditionalFormatting sqref="G17:L47">
    <cfRule type="expression" dxfId="97" priority="17" stopIfTrue="1">
      <formula>OR($G17&gt;$AO$4,AND(MONTH($G$17)&lt;&gt;MONTH($G17),DAY($G17)&gt;=DAY($G$17)))</formula>
    </cfRule>
  </conditionalFormatting>
  <conditionalFormatting sqref="G17:L48">
    <cfRule type="expression" dxfId="95" priority="33">
      <formula>OR($H17=1,$H17=7)</formula>
    </cfRule>
  </conditionalFormatting>
  <conditionalFormatting sqref="M17:N47">
    <cfRule type="expression" dxfId="94" priority="11">
      <formula>OR($M17&gt;$AO$4,AND(MONTH($M$17)&lt;&gt;MONTH($M17),DAY($M17)&gt;=DAY($M$17)))</formula>
    </cfRule>
  </conditionalFormatting>
  <conditionalFormatting sqref="M17:R47">
    <cfRule type="expression" dxfId="93" priority="19" stopIfTrue="1">
      <formula>OR($M17&gt;$AO$4,AND(MONTH($M$17)&lt;&gt;MONTH($M17),DAY($M17)&gt;=DAY($M$17)))</formula>
    </cfRule>
  </conditionalFormatting>
  <conditionalFormatting sqref="M17:R48">
    <cfRule type="expression" dxfId="91" priority="32">
      <formula>OR($N17=1,$N17=7)</formula>
    </cfRule>
  </conditionalFormatting>
  <conditionalFormatting sqref="S17:T47">
    <cfRule type="expression" dxfId="90" priority="8">
      <formula>OR($S17&gt;$AO$4,AND(MONTH($S$17)&lt;&gt;MONTH($S17),DAY($S17)&gt;=DAY($S$17)))</formula>
    </cfRule>
  </conditionalFormatting>
  <conditionalFormatting sqref="S16:U16">
    <cfRule type="expression" dxfId="89" priority="16">
      <formula>S17&gt;$AO$4</formula>
    </cfRule>
  </conditionalFormatting>
  <conditionalFormatting sqref="S17:X47">
    <cfRule type="expression" dxfId="88" priority="10" stopIfTrue="1">
      <formula>OR($S17&gt;$AO$4,AND(MONTH($S$17)&lt;&gt;MONTH($S17),DAY($S17)&gt;=DAY($S$17)))</formula>
    </cfRule>
  </conditionalFormatting>
  <conditionalFormatting sqref="S17:X48">
    <cfRule type="expression" dxfId="86" priority="23">
      <formula>OR($T17=1,$T17=7)</formula>
    </cfRule>
  </conditionalFormatting>
  <conditionalFormatting sqref="Y17:Z47">
    <cfRule type="expression" dxfId="85" priority="9">
      <formula>OR($Y17&gt;$AO$4,AND(MONTH($Y$17)&lt;&gt;MONTH($Y17),DAY($Y17)&gt;=DAY($Y$17)))</formula>
    </cfRule>
  </conditionalFormatting>
  <conditionalFormatting sqref="Y17:AD47">
    <cfRule type="expression" dxfId="84" priority="14" stopIfTrue="1">
      <formula>OR($Y17&gt;$AO$4,AND(MONTH($Y$17)&lt;&gt;MONTH($Y17),DAY($Y17)&gt;=DAY($Y$17)))</formula>
    </cfRule>
  </conditionalFormatting>
  <conditionalFormatting sqref="Y17:AD48">
    <cfRule type="expression" dxfId="82" priority="25">
      <formula>OR($Z17=1,$Z17=7)</formula>
    </cfRule>
  </conditionalFormatting>
  <conditionalFormatting sqref="AE17:AF47">
    <cfRule type="expression" dxfId="81" priority="7">
      <formula>OR($AE17&gt;$AO$4,AND(MONTH($AE$17)&lt;&gt;MONTH($AE17),DAY($AE17)&gt;=DAY($AE$17)))</formula>
    </cfRule>
  </conditionalFormatting>
  <conditionalFormatting sqref="AE17:AJ47">
    <cfRule type="expression" dxfId="80" priority="13" stopIfTrue="1">
      <formula>OR($AE17&gt;$AO$4,AND(MONTH($AE$17)&lt;&gt;MONTH($AE17),DAY($AE17)&gt;=DAY($AE$17)))</formula>
    </cfRule>
  </conditionalFormatting>
  <conditionalFormatting sqref="AE17:AJ48">
    <cfRule type="expression" dxfId="78" priority="24">
      <formula>OR($AF17=1,$AF17=7)</formula>
    </cfRule>
  </conditionalFormatting>
  <dataValidations count="1">
    <dataValidation type="list" allowBlank="1" showInputMessage="1" sqref="AA17:AA47 I17:I47 AG17:AG47 C17:C47 O17:O47 U17:U47" xr:uid="{00000000-0002-0000-1600-000000000000}">
      <formula1>"休校日,就職活動日,入校式,修了式"</formula1>
    </dataValidation>
  </dataValidations>
  <printOptions horizontalCentered="1"/>
  <pageMargins left="0.39370078740157483" right="0.39370078740157483" top="0.59055118110236227" bottom="0.59055118110236227" header="0.39370078740157483" footer="0.31496062992125984"/>
  <pageSetup paperSize="9" scale="64" orientation="portrait" r:id="rId1"/>
  <headerFooter alignWithMargins="0">
    <oddHeader>&amp;R&amp;10&amp;F</oddHeader>
  </headerFooter>
  <colBreaks count="1" manualBreakCount="1">
    <brk id="18" max="53" man="1"/>
  </colBreaks>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31" id="{8B594919-905D-4888-8684-F41BCEE6D4E0}">
            <xm:f>COUNTIF(祝日!$A$2:$A$50,$A17)=1</xm:f>
            <x14:dxf>
              <fill>
                <patternFill patternType="lightGray"/>
              </fill>
            </x14:dxf>
          </x14:cfRule>
          <xm:sqref>A17:F48</xm:sqref>
        </x14:conditionalFormatting>
        <x14:conditionalFormatting xmlns:xm="http://schemas.microsoft.com/office/excel/2006/main">
          <x14:cfRule type="expression" priority="1" id="{2FB0A512-DBE1-4FF2-BD57-95AF9165562F}">
            <xm:f>AND(C17="就職活動日",COUNTIF(祝日!$D$2:$D$367,A17)=1)</xm:f>
            <x14:dxf>
              <fill>
                <patternFill>
                  <bgColor rgb="FFFF0000"/>
                </patternFill>
              </fill>
            </x14:dxf>
          </x14:cfRule>
          <xm:sqref>C17:AG47</xm:sqref>
        </x14:conditionalFormatting>
        <x14:conditionalFormatting xmlns:xm="http://schemas.microsoft.com/office/excel/2006/main">
          <x14:cfRule type="expression" priority="30" id="{60C599F0-7F43-43A6-89EF-EF14442659BC}">
            <xm:f>COUNTIF(祝日!$A$2:$A$50,$G17)=1</xm:f>
            <x14:dxf>
              <fill>
                <patternFill patternType="lightGray"/>
              </fill>
            </x14:dxf>
          </x14:cfRule>
          <xm:sqref>G17:L48</xm:sqref>
        </x14:conditionalFormatting>
        <x14:conditionalFormatting xmlns:xm="http://schemas.microsoft.com/office/excel/2006/main">
          <x14:cfRule type="expression" priority="29" id="{2C88205B-E6E7-4084-8D1C-609861B8089B}">
            <xm:f>COUNTIF(祝日!$A$2:$A$50,$M17)=1</xm:f>
            <x14:dxf>
              <fill>
                <patternFill patternType="lightGray"/>
              </fill>
            </x14:dxf>
          </x14:cfRule>
          <xm:sqref>M17:R48</xm:sqref>
        </x14:conditionalFormatting>
        <x14:conditionalFormatting xmlns:xm="http://schemas.microsoft.com/office/excel/2006/main">
          <x14:cfRule type="expression" priority="15" id="{F5094638-42B3-46EE-870C-B82532BA025C}">
            <xm:f>COUNTIF(祝日!$A$2:$A$50,$S17)=1</xm:f>
            <x14:dxf>
              <fill>
                <patternFill patternType="lightGray"/>
              </fill>
            </x14:dxf>
          </x14:cfRule>
          <xm:sqref>S17:X48</xm:sqref>
        </x14:conditionalFormatting>
        <x14:conditionalFormatting xmlns:xm="http://schemas.microsoft.com/office/excel/2006/main">
          <x14:cfRule type="expression" priority="22" id="{21FF2CD9-8731-42F2-878C-08974DE2B479}">
            <xm:f>COUNTIF(祝日!$A$2:$A$50,$Y17)=1</xm:f>
            <x14:dxf>
              <fill>
                <patternFill patternType="lightGray"/>
              </fill>
            </x14:dxf>
          </x14:cfRule>
          <xm:sqref>Y17:AD48</xm:sqref>
        </x14:conditionalFormatting>
        <x14:conditionalFormatting xmlns:xm="http://schemas.microsoft.com/office/excel/2006/main">
          <x14:cfRule type="expression" priority="21" id="{5F52D28E-878D-4D83-B9BB-BFC6509C80B5}">
            <xm:f>COUNTIF(祝日!$A$2:$A$50,$AE17)=1</xm:f>
            <x14:dxf>
              <fill>
                <patternFill patternType="lightGray"/>
              </fill>
            </x14:dxf>
          </x14:cfRule>
          <xm:sqref>AE17:AJ48</xm:sqref>
        </x14:conditionalFormatting>
      </x14:conditionalFormattings>
    </ext>
  </extLst>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3">
    <tabColor theme="6" tint="0.59999389629810485"/>
  </sheetPr>
  <dimension ref="A1:BC69"/>
  <sheetViews>
    <sheetView view="pageBreakPreview" topLeftCell="A43" zoomScale="90" zoomScaleNormal="85" zoomScaleSheetLayoutView="90" workbookViewId="0">
      <selection activeCell="AA32" sqref="AA32"/>
    </sheetView>
  </sheetViews>
  <sheetFormatPr defaultColWidth="9" defaultRowHeight="13.2"/>
  <cols>
    <col min="1" max="1" width="4.6640625" style="66" customWidth="1"/>
    <col min="2" max="2" width="3.33203125" style="66" bestFit="1" customWidth="1"/>
    <col min="3" max="3" width="27.6640625" style="74" customWidth="1"/>
    <col min="4" max="5" width="2.33203125" style="74" customWidth="1"/>
    <col min="6" max="8" width="2.33203125" style="66" customWidth="1"/>
    <col min="9" max="9" width="4.6640625" style="66" customWidth="1"/>
    <col min="10" max="10" width="3.33203125" style="66" bestFit="1" customWidth="1"/>
    <col min="11" max="11" width="27.6640625" style="74" customWidth="1"/>
    <col min="12" max="13" width="2.33203125" style="74" customWidth="1"/>
    <col min="14" max="16" width="2.33203125" style="66" customWidth="1"/>
    <col min="17" max="17" width="4.6640625" style="66" customWidth="1"/>
    <col min="18" max="18" width="3.33203125" style="66" customWidth="1"/>
    <col min="19" max="19" width="27.6640625" style="74" customWidth="1"/>
    <col min="20" max="21" width="2.33203125" style="74" customWidth="1"/>
    <col min="22" max="24" width="2.33203125" style="66" customWidth="1"/>
    <col min="25" max="25" width="4.6640625" style="66" customWidth="1"/>
    <col min="26" max="26" width="3.33203125" style="66" bestFit="1" customWidth="1"/>
    <col min="27" max="27" width="27.6640625" style="74" customWidth="1"/>
    <col min="28" max="29" width="2.33203125" style="74" customWidth="1"/>
    <col min="30" max="32" width="2.33203125" style="66" customWidth="1"/>
    <col min="33" max="33" width="4.6640625" style="66" customWidth="1"/>
    <col min="34" max="34" width="3.33203125" style="66" bestFit="1" customWidth="1"/>
    <col min="35" max="35" width="27.6640625" style="74" customWidth="1"/>
    <col min="36" max="37" width="2.33203125" style="74" customWidth="1"/>
    <col min="38" max="38" width="2.33203125" style="66" customWidth="1"/>
    <col min="39" max="39" width="4.6640625" style="66" customWidth="1"/>
    <col min="40" max="40" width="3.33203125" style="66" bestFit="1" customWidth="1"/>
    <col min="41" max="41" width="27.6640625" style="74" customWidth="1"/>
    <col min="42" max="43" width="2.33203125" style="74" customWidth="1"/>
    <col min="44" max="44" width="2.33203125" style="66" customWidth="1"/>
    <col min="45" max="45" width="5" style="66" bestFit="1" customWidth="1"/>
    <col min="46" max="46" width="5.44140625" style="66" customWidth="1"/>
    <col min="47" max="47" width="9" style="66"/>
    <col min="48" max="48" width="8" style="66" bestFit="1" customWidth="1"/>
    <col min="49" max="49" width="17.109375" style="66" bestFit="1" customWidth="1"/>
    <col min="50" max="50" width="9.109375" style="66" customWidth="1"/>
    <col min="51" max="53" width="9" style="66" customWidth="1"/>
    <col min="54" max="16384" width="9" style="66"/>
  </cols>
  <sheetData>
    <row r="1" spans="1:55" ht="24" customHeight="1" thickBot="1">
      <c r="A1" s="63" t="s">
        <v>444</v>
      </c>
      <c r="B1" s="63"/>
      <c r="C1" s="64"/>
      <c r="D1" s="64"/>
      <c r="E1" s="64"/>
      <c r="F1" s="63"/>
      <c r="G1" s="63"/>
      <c r="H1" s="63"/>
      <c r="I1" s="63"/>
      <c r="J1" s="63"/>
      <c r="K1" s="64"/>
      <c r="L1" s="64"/>
      <c r="M1" s="64"/>
      <c r="N1" s="63"/>
      <c r="O1" s="63"/>
      <c r="P1" s="63"/>
      <c r="Q1" s="65">
        <f>MONTH($AW$3)</f>
        <v>6</v>
      </c>
      <c r="R1" s="63"/>
      <c r="S1" s="64" t="s">
        <v>29</v>
      </c>
      <c r="T1" s="64"/>
      <c r="U1" s="64"/>
      <c r="V1" s="63"/>
      <c r="W1" s="63"/>
      <c r="X1" s="63"/>
      <c r="Y1" s="63"/>
      <c r="Z1" s="63"/>
      <c r="AA1" s="64"/>
      <c r="AB1" s="64"/>
      <c r="AC1" s="64"/>
      <c r="AD1" s="63"/>
      <c r="AE1" s="63"/>
      <c r="AF1" s="63"/>
      <c r="AG1" s="63"/>
      <c r="AH1" s="63"/>
      <c r="AI1" s="64"/>
      <c r="AJ1" s="64"/>
      <c r="AK1" s="64"/>
      <c r="AL1" s="63"/>
      <c r="AM1" s="65">
        <f>MONTH($AW$3)</f>
        <v>6</v>
      </c>
      <c r="AN1" s="63"/>
      <c r="AO1" s="64" t="s">
        <v>29</v>
      </c>
      <c r="AP1" s="64"/>
      <c r="AQ1" s="64"/>
      <c r="AR1" s="63"/>
    </row>
    <row r="2" spans="1:55" ht="15" customHeight="1" thickBot="1">
      <c r="A2" s="67"/>
      <c r="B2" s="387" t="s">
        <v>454</v>
      </c>
      <c r="C2" s="1101">
        <v>45810</v>
      </c>
      <c r="D2" s="497" t="s">
        <v>504</v>
      </c>
      <c r="E2" s="68"/>
      <c r="F2" s="67"/>
      <c r="G2" s="67"/>
      <c r="H2" s="67"/>
      <c r="I2" s="67"/>
      <c r="J2" s="391"/>
      <c r="K2" s="68"/>
      <c r="L2" s="1615" t="s">
        <v>441</v>
      </c>
      <c r="M2" s="1615"/>
      <c r="N2" s="1615"/>
      <c r="O2" s="1615"/>
      <c r="P2" s="1615"/>
      <c r="Q2" s="1615"/>
      <c r="R2" s="1615"/>
      <c r="S2" s="1613" t="str">
        <f>Data!$A$11</f>
        <v>育児等両立応援訓練（短時間訓練）（５箇月）</v>
      </c>
      <c r="T2" s="1613"/>
      <c r="U2" s="1613"/>
      <c r="V2" s="1613"/>
      <c r="W2" s="631"/>
      <c r="X2" s="631"/>
      <c r="Y2" s="67"/>
      <c r="Z2" s="67"/>
      <c r="AA2" s="68"/>
      <c r="AB2" s="68"/>
      <c r="AC2" s="68"/>
      <c r="AD2" s="67"/>
      <c r="AE2" s="67"/>
      <c r="AF2" s="67"/>
      <c r="AG2" s="67"/>
      <c r="AH2" s="67"/>
      <c r="AI2" s="68"/>
      <c r="AJ2" s="1615" t="s">
        <v>441</v>
      </c>
      <c r="AK2" s="1615"/>
      <c r="AL2" s="1615"/>
      <c r="AM2" s="1615"/>
      <c r="AN2" s="1615"/>
      <c r="AO2" s="1613" t="str">
        <f>Data!$A$11</f>
        <v>育児等両立応援訓練（短時間訓練）（５箇月）</v>
      </c>
      <c r="AP2" s="1613"/>
      <c r="AQ2" s="1613"/>
      <c r="AR2" s="1613"/>
      <c r="AS2" s="384"/>
      <c r="AT2" s="384"/>
      <c r="AY2" s="200" t="s">
        <v>392</v>
      </c>
      <c r="AZ2" s="393">
        <f>VLOOKUP(S2,祝日!$K$3:$S$25,2,FALSE)</f>
        <v>5</v>
      </c>
      <c r="BA2" s="199" t="s">
        <v>457</v>
      </c>
    </row>
    <row r="3" spans="1:55" ht="15" customHeight="1" thickBot="1">
      <c r="A3" s="69"/>
      <c r="B3" s="387" t="s">
        <v>455</v>
      </c>
      <c r="C3" s="1101">
        <v>45929</v>
      </c>
      <c r="D3" s="497" t="s">
        <v>505</v>
      </c>
      <c r="E3" s="68"/>
      <c r="F3" s="67"/>
      <c r="G3" s="67"/>
      <c r="H3" s="67"/>
      <c r="I3" s="67"/>
      <c r="J3" s="391"/>
      <c r="K3" s="68"/>
      <c r="L3" s="1615" t="s">
        <v>131</v>
      </c>
      <c r="M3" s="1615"/>
      <c r="N3" s="1615"/>
      <c r="O3" s="1615"/>
      <c r="P3" s="1615"/>
      <c r="Q3" s="1615"/>
      <c r="R3" s="1615"/>
      <c r="S3" s="1614" t="str">
        <f>Data!$A$9</f>
        <v/>
      </c>
      <c r="T3" s="1614"/>
      <c r="U3" s="1614"/>
      <c r="V3" s="1614"/>
      <c r="W3" s="631"/>
      <c r="X3" s="631"/>
      <c r="Y3" s="67"/>
      <c r="Z3" s="67"/>
      <c r="AA3" s="68"/>
      <c r="AB3" s="68"/>
      <c r="AC3" s="68"/>
      <c r="AD3" s="67"/>
      <c r="AE3" s="67"/>
      <c r="AF3" s="67"/>
      <c r="AG3" s="67"/>
      <c r="AH3" s="67"/>
      <c r="AI3" s="68"/>
      <c r="AJ3" s="1615" t="s">
        <v>131</v>
      </c>
      <c r="AK3" s="1615"/>
      <c r="AL3" s="1615"/>
      <c r="AM3" s="1615"/>
      <c r="AN3" s="1615"/>
      <c r="AO3" s="1614" t="str">
        <f>Data!$A$9</f>
        <v/>
      </c>
      <c r="AP3" s="1614"/>
      <c r="AQ3" s="1614"/>
      <c r="AR3" s="1614"/>
      <c r="AS3" s="384"/>
      <c r="AT3" s="384"/>
      <c r="AV3" s="353" t="s">
        <v>406</v>
      </c>
      <c r="AW3" s="395">
        <f>C2</f>
        <v>45810</v>
      </c>
      <c r="AY3" s="200" t="s">
        <v>280</v>
      </c>
      <c r="AZ3" s="347">
        <f>VLOOKUP($S$2,祝日!$K$3:$S$25,3,FALSE)</f>
        <v>400</v>
      </c>
      <c r="BA3" t="s">
        <v>395</v>
      </c>
      <c r="BB3" s="347">
        <f>VLOOKUP($S$2,祝日!$K$3:$S$25,4,FALSE)</f>
        <v>999</v>
      </c>
      <c r="BC3" t="str">
        <f>IF(BB3="","","時間以下")</f>
        <v>時間以下</v>
      </c>
    </row>
    <row r="4" spans="1:55" ht="15" customHeight="1" thickBot="1">
      <c r="A4" s="69"/>
      <c r="C4" s="385"/>
      <c r="D4" s="68"/>
      <c r="E4" s="68"/>
      <c r="F4" s="67"/>
      <c r="G4" s="67"/>
      <c r="H4" s="67"/>
      <c r="I4" s="67"/>
      <c r="J4" s="391"/>
      <c r="K4" s="68"/>
      <c r="L4" s="1615" t="s">
        <v>26</v>
      </c>
      <c r="M4" s="1615"/>
      <c r="N4" s="1615"/>
      <c r="O4" s="1615"/>
      <c r="P4" s="1615"/>
      <c r="Q4" s="1615"/>
      <c r="R4" s="1615"/>
      <c r="S4" s="1614" t="str">
        <f>Data!$I$69</f>
        <v/>
      </c>
      <c r="T4" s="1614"/>
      <c r="U4" s="1614"/>
      <c r="V4" s="1614"/>
      <c r="W4" s="631"/>
      <c r="X4" s="631"/>
      <c r="Y4" s="67"/>
      <c r="Z4" s="67"/>
      <c r="AA4" s="68"/>
      <c r="AB4" s="68"/>
      <c r="AC4" s="68"/>
      <c r="AD4" s="67"/>
      <c r="AE4" s="67"/>
      <c r="AF4" s="67"/>
      <c r="AG4" s="67"/>
      <c r="AH4" s="67"/>
      <c r="AI4" s="68"/>
      <c r="AJ4" s="1615" t="s">
        <v>26</v>
      </c>
      <c r="AK4" s="1615"/>
      <c r="AL4" s="1615"/>
      <c r="AM4" s="1615"/>
      <c r="AN4" s="1615"/>
      <c r="AO4" s="1614" t="str">
        <f>Data!$I$69</f>
        <v/>
      </c>
      <c r="AP4" s="1614"/>
      <c r="AQ4" s="1614"/>
      <c r="AR4" s="1614"/>
      <c r="AS4" s="384"/>
      <c r="AT4" s="384"/>
      <c r="AV4" s="354" t="s">
        <v>407</v>
      </c>
      <c r="AW4" s="355">
        <f>C3</f>
        <v>45929</v>
      </c>
      <c r="AY4" s="200" t="s">
        <v>443</v>
      </c>
      <c r="AZ4" s="347">
        <f>VLOOKUP($S$2,祝日!$K$3:$S$25,7,FALSE)</f>
        <v>80</v>
      </c>
      <c r="BA4" t="s">
        <v>395</v>
      </c>
      <c r="BB4" s="347">
        <f>VLOOKUP($S$2,祝日!$K$3:$S$25,8,FALSE)</f>
        <v>90</v>
      </c>
      <c r="BC4" t="str">
        <f>IF(BB4="","","時間以下")</f>
        <v>時間以下</v>
      </c>
    </row>
    <row r="5" spans="1:55" ht="4.95" customHeight="1" thickBot="1">
      <c r="A5" s="69"/>
      <c r="C5" s="385"/>
      <c r="D5" s="68"/>
      <c r="E5" s="68"/>
      <c r="F5" s="67"/>
      <c r="G5" s="67"/>
      <c r="H5" s="67"/>
      <c r="I5" s="67"/>
      <c r="J5" s="391"/>
      <c r="K5" s="68"/>
      <c r="L5" s="630"/>
      <c r="M5" s="630"/>
      <c r="N5" s="630"/>
      <c r="O5" s="630"/>
      <c r="P5" s="630"/>
      <c r="Q5" s="630"/>
      <c r="R5" s="630"/>
      <c r="S5" s="631"/>
      <c r="T5" s="631"/>
      <c r="U5" s="631"/>
      <c r="V5" s="631"/>
      <c r="W5" s="631"/>
      <c r="X5" s="631"/>
      <c r="Y5" s="67"/>
      <c r="Z5" s="67"/>
      <c r="AA5" s="68"/>
      <c r="AB5" s="68"/>
      <c r="AC5" s="68"/>
      <c r="AD5" s="67"/>
      <c r="AE5" s="67"/>
      <c r="AF5" s="67"/>
      <c r="AG5" s="67"/>
      <c r="AH5" s="67"/>
      <c r="AI5" s="68"/>
      <c r="AJ5" s="630"/>
      <c r="AK5" s="630"/>
      <c r="AL5" s="630"/>
      <c r="AM5" s="630"/>
      <c r="AN5" s="630"/>
      <c r="AO5" s="631"/>
      <c r="AP5" s="631"/>
      <c r="AQ5" s="631"/>
      <c r="AR5" s="631"/>
      <c r="AS5" s="384"/>
      <c r="AT5" s="384"/>
      <c r="AV5" s="199"/>
      <c r="AW5" s="401"/>
      <c r="AY5" s="200"/>
      <c r="AZ5" s="347"/>
      <c r="BA5"/>
      <c r="BB5"/>
      <c r="BC5"/>
    </row>
    <row r="6" spans="1:55" ht="15" customHeight="1" thickBot="1">
      <c r="A6" s="1634" t="s">
        <v>1009</v>
      </c>
      <c r="B6" s="1635"/>
      <c r="C6" s="1635"/>
      <c r="D6" s="1635"/>
      <c r="E6" s="1635"/>
      <c r="F6" s="1635"/>
      <c r="G6" s="1635"/>
      <c r="H6" s="1635"/>
      <c r="I6" s="1636"/>
      <c r="J6" s="391"/>
      <c r="K6" s="1653" t="s">
        <v>463</v>
      </c>
      <c r="L6" s="1654"/>
      <c r="M6" s="1654"/>
      <c r="N6" s="1654"/>
      <c r="O6" s="1654"/>
      <c r="P6" s="1654"/>
      <c r="Q6" s="1654"/>
      <c r="R6" s="1654"/>
      <c r="S6" s="1654"/>
      <c r="T6" s="1654"/>
      <c r="U6" s="1654"/>
      <c r="V6" s="1655"/>
      <c r="W6" s="414"/>
      <c r="X6" s="414"/>
      <c r="Y6" s="67"/>
      <c r="Z6" s="1656" t="s">
        <v>717</v>
      </c>
      <c r="AA6" s="1657"/>
      <c r="AB6" s="1657"/>
      <c r="AC6" s="1657"/>
      <c r="AD6" s="1657"/>
      <c r="AE6" s="1657"/>
      <c r="AF6" s="1657"/>
      <c r="AG6" s="1657"/>
      <c r="AH6" s="1657"/>
      <c r="AI6" s="1658"/>
      <c r="AJ6" s="630"/>
      <c r="AK6" s="630"/>
      <c r="AL6" s="630"/>
      <c r="AM6" s="630"/>
      <c r="AN6" s="630"/>
      <c r="AO6" s="631"/>
      <c r="AP6" s="631"/>
      <c r="AQ6" s="631"/>
      <c r="AR6" s="631"/>
      <c r="AS6" s="384"/>
      <c r="AT6" s="384"/>
      <c r="AV6" s="199"/>
      <c r="AW6" s="401"/>
      <c r="AY6" s="200"/>
      <c r="AZ6" s="347"/>
      <c r="BA6"/>
      <c r="BB6"/>
      <c r="BC6"/>
    </row>
    <row r="7" spans="1:55" ht="13.95" customHeight="1" thickBot="1">
      <c r="A7" s="1631">
        <f>'６カリキュラム(デュアル)'!E78</f>
        <v>0</v>
      </c>
      <c r="B7" s="1632"/>
      <c r="C7" s="1632"/>
      <c r="D7" s="1632"/>
      <c r="E7" s="1632"/>
      <c r="F7" s="1632"/>
      <c r="G7" s="1632"/>
      <c r="H7" s="1632"/>
      <c r="I7" s="1633"/>
      <c r="J7" s="397"/>
      <c r="K7" s="1102"/>
      <c r="L7" s="1649" t="s">
        <v>445</v>
      </c>
      <c r="M7" s="1649"/>
      <c r="N7" s="1649"/>
      <c r="O7" s="1139"/>
      <c r="P7" s="1139"/>
      <c r="Q7" s="1650" t="s">
        <v>446</v>
      </c>
      <c r="R7" s="1650"/>
      <c r="S7" s="1672" t="s">
        <v>458</v>
      </c>
      <c r="T7" s="1673"/>
      <c r="U7" s="1673"/>
      <c r="V7" s="1674"/>
      <c r="W7" s="415"/>
      <c r="X7" s="415"/>
      <c r="Y7" s="69"/>
      <c r="Z7" s="728"/>
      <c r="AA7" s="724" t="str">
        <f>CONCATENATE(TEXT(AZ9,"ggge年m月d日"),"から",TEXT(BB9,"ggge年m月d日"),"までの期間で、")</f>
        <v>令和7年7月15日から令和7年8月31日までの期間で、</v>
      </c>
      <c r="AB7" s="721"/>
      <c r="AC7" s="721"/>
      <c r="AD7" s="721"/>
      <c r="AE7" s="69"/>
      <c r="AG7" s="74"/>
      <c r="AI7" s="717"/>
      <c r="AN7"/>
      <c r="AO7" s="70"/>
      <c r="AP7" s="70"/>
      <c r="AQ7" s="70"/>
      <c r="AR7" s="386"/>
      <c r="AY7" s="200" t="s">
        <v>449</v>
      </c>
      <c r="AZ7" s="347">
        <f>VLOOKUP($S$2,祝日!$K$3:$S$25,9,FALSE)</f>
        <v>16</v>
      </c>
      <c r="BA7" t="s">
        <v>1059</v>
      </c>
    </row>
    <row r="8" spans="1:55" ht="14.4" thickTop="1" thickBot="1">
      <c r="A8" s="1637" t="s">
        <v>460</v>
      </c>
      <c r="B8" s="1638"/>
      <c r="C8" s="688"/>
      <c r="D8" s="1621" t="s">
        <v>468</v>
      </c>
      <c r="E8" s="1622"/>
      <c r="F8" s="1622"/>
      <c r="G8" s="1622"/>
      <c r="H8" s="1622"/>
      <c r="I8" s="1623"/>
      <c r="J8" s="398"/>
      <c r="K8" s="1103" t="s">
        <v>488</v>
      </c>
      <c r="L8" s="1651">
        <f>'６カリキュラム(デュアル)'!D16</f>
        <v>0</v>
      </c>
      <c r="M8" s="1651"/>
      <c r="N8" s="1651"/>
      <c r="O8" s="1140"/>
      <c r="P8" s="1140"/>
      <c r="Q8" s="1652">
        <f>SUM($A$57:$AR$57)</f>
        <v>0</v>
      </c>
      <c r="R8" s="1652"/>
      <c r="S8" s="1642"/>
      <c r="T8" s="1643"/>
      <c r="U8" s="1643"/>
      <c r="V8" s="1644"/>
      <c r="W8" s="627"/>
      <c r="X8" s="627"/>
      <c r="Y8" s="69"/>
      <c r="Z8" s="728"/>
      <c r="AA8" s="727" t="s">
        <v>1118</v>
      </c>
      <c r="AB8" s="725"/>
      <c r="AC8" s="725"/>
      <c r="AD8" s="725"/>
      <c r="AE8" s="725"/>
      <c r="AF8" s="725"/>
      <c r="AG8" s="725"/>
      <c r="AI8" s="717"/>
      <c r="AN8"/>
      <c r="AO8" s="70"/>
      <c r="AP8" s="70"/>
      <c r="AQ8" s="70"/>
      <c r="AR8" s="386"/>
      <c r="AY8" s="69"/>
    </row>
    <row r="9" spans="1:55" ht="14.4" customHeight="1" thickBot="1">
      <c r="A9" s="1627" t="s">
        <v>461</v>
      </c>
      <c r="B9" s="1628"/>
      <c r="C9" s="689"/>
      <c r="D9" s="1624"/>
      <c r="E9" s="1625"/>
      <c r="F9" s="1625"/>
      <c r="G9" s="1625"/>
      <c r="H9" s="1625"/>
      <c r="I9" s="1626"/>
      <c r="J9" s="399"/>
      <c r="K9" s="1104" t="s">
        <v>21</v>
      </c>
      <c r="L9" s="1645">
        <f>'６カリキュラム(デュアル)'!D20</f>
        <v>0</v>
      </c>
      <c r="M9" s="1646"/>
      <c r="N9" s="1646"/>
      <c r="O9" s="1141"/>
      <c r="P9" s="1141"/>
      <c r="Q9" s="1648">
        <f>SUM($A51:$AR51)</f>
        <v>0</v>
      </c>
      <c r="R9" s="1648"/>
      <c r="S9" s="1659" t="str">
        <f>CONCATENATE("学科＋実技＋キー・スキル講習が",CHAR(10),AZ3,BA3)</f>
        <v>学科＋実技＋キー・スキル講習が
400時間以上</v>
      </c>
      <c r="T9" s="1660"/>
      <c r="U9" s="1660"/>
      <c r="V9" s="1661"/>
      <c r="W9" s="627"/>
      <c r="X9" s="627"/>
      <c r="Y9" s="69"/>
      <c r="Z9" s="1175"/>
      <c r="AA9" s="1176"/>
      <c r="AB9" s="725"/>
      <c r="AC9" s="725"/>
      <c r="AD9" s="725"/>
      <c r="AE9" s="725"/>
      <c r="AF9" s="725"/>
      <c r="AG9" s="725"/>
      <c r="AH9" s="74"/>
      <c r="AI9" s="717"/>
      <c r="AL9" s="74"/>
      <c r="AM9" s="74"/>
      <c r="AN9" s="74"/>
      <c r="AO9" s="70"/>
      <c r="AP9" s="70"/>
      <c r="AQ9" s="70"/>
      <c r="AR9" s="386"/>
      <c r="AY9" s="200" t="s">
        <v>719</v>
      </c>
      <c r="AZ9" s="704">
        <f>DATE(YEAR($AW$4),MONTH($AW$4)-2,DAY(15))</f>
        <v>45853</v>
      </c>
      <c r="BA9" t="s">
        <v>721</v>
      </c>
      <c r="BB9" s="704">
        <f>EOMONTH(DATE(YEAR($AW$4),MONTH($AW$4)-1,DAY(1)),0)</f>
        <v>45900</v>
      </c>
      <c r="BC9" t="s">
        <v>722</v>
      </c>
    </row>
    <row r="10" spans="1:55" ht="13.8" thickBot="1">
      <c r="A10" s="1671" t="s">
        <v>462</v>
      </c>
      <c r="B10" s="1630"/>
      <c r="C10" s="690"/>
      <c r="D10" s="1624"/>
      <c r="E10" s="1625"/>
      <c r="F10" s="1625"/>
      <c r="G10" s="1625"/>
      <c r="H10" s="1625"/>
      <c r="I10" s="1626"/>
      <c r="J10" s="398"/>
      <c r="K10" s="1104" t="s">
        <v>448</v>
      </c>
      <c r="L10" s="1647">
        <f>'６カリキュラム(デュアル)'!D21</f>
        <v>0</v>
      </c>
      <c r="M10" s="1648"/>
      <c r="N10" s="1648"/>
      <c r="O10" s="1138"/>
      <c r="P10" s="1138"/>
      <c r="Q10" s="1648">
        <f t="shared" ref="Q10:Q11" si="0">SUM($A52:$AR52)</f>
        <v>0</v>
      </c>
      <c r="R10" s="1648"/>
      <c r="S10" s="1662"/>
      <c r="T10" s="1663"/>
      <c r="U10" s="1663"/>
      <c r="V10" s="1664"/>
      <c r="W10" s="627"/>
      <c r="X10" s="627"/>
      <c r="Y10" s="71"/>
      <c r="Z10" s="718"/>
      <c r="AA10" s="727"/>
      <c r="AB10" s="73"/>
      <c r="AC10" s="73"/>
      <c r="AE10" s="69"/>
      <c r="AG10" s="74"/>
      <c r="AI10" s="717"/>
      <c r="AM10" s="69"/>
      <c r="AN10" s="74"/>
      <c r="AO10" s="200"/>
      <c r="AP10" s="200"/>
      <c r="AQ10" s="200"/>
      <c r="AS10" s="199"/>
      <c r="AY10" s="200"/>
      <c r="AZ10" s="704"/>
      <c r="BA10"/>
      <c r="BB10" s="704"/>
      <c r="BC10"/>
    </row>
    <row r="11" spans="1:55" ht="14.4" thickTop="1" thickBot="1">
      <c r="A11" s="1685" t="s">
        <v>1058</v>
      </c>
      <c r="B11" s="1686"/>
      <c r="C11" s="1687"/>
      <c r="D11" s="1686"/>
      <c r="E11" s="1686"/>
      <c r="F11" s="1686"/>
      <c r="G11" s="1686"/>
      <c r="H11" s="1686"/>
      <c r="I11" s="1688"/>
      <c r="J11" s="400"/>
      <c r="K11" s="1105" t="s">
        <v>485</v>
      </c>
      <c r="L11" s="1647">
        <f>'６カリキュラム(デュアル)'!D22</f>
        <v>0</v>
      </c>
      <c r="M11" s="1648"/>
      <c r="N11" s="1648"/>
      <c r="O11" s="1138"/>
      <c r="P11" s="1138"/>
      <c r="Q11" s="1648">
        <f t="shared" si="0"/>
        <v>0</v>
      </c>
      <c r="R11" s="1648"/>
      <c r="S11" s="1616" t="str">
        <f>CONCATENATE(AZ12,BA12,BB12,BC12)</f>
        <v>0時間以上0時間以下</v>
      </c>
      <c r="T11" s="1617"/>
      <c r="U11" s="1617"/>
      <c r="V11" s="1618"/>
      <c r="W11" s="627"/>
      <c r="X11" s="627"/>
      <c r="Y11" s="71"/>
      <c r="Z11" s="718" t="s">
        <v>1141</v>
      </c>
      <c r="AA11" s="730" t="s">
        <v>1142</v>
      </c>
      <c r="AB11" s="72"/>
      <c r="AC11" s="72"/>
      <c r="AD11" s="72"/>
      <c r="AE11" s="72"/>
      <c r="AF11" s="72"/>
      <c r="AG11" s="72"/>
      <c r="AI11" s="717"/>
      <c r="AM11" s="69"/>
      <c r="AN11"/>
      <c r="AO11" s="70"/>
      <c r="AP11" s="70"/>
      <c r="AQ11" s="70"/>
      <c r="AR11" s="386"/>
      <c r="AY11" s="200"/>
      <c r="AZ11" s="347"/>
      <c r="BA11"/>
      <c r="BB11" s="347"/>
      <c r="BC11"/>
    </row>
    <row r="12" spans="1:55" ht="31.5" customHeight="1" thickTop="1" thickBot="1">
      <c r="A12" s="1689"/>
      <c r="B12" s="1690"/>
      <c r="C12" s="1690"/>
      <c r="D12" s="1690"/>
      <c r="E12" s="1690"/>
      <c r="F12" s="1690"/>
      <c r="G12" s="1690"/>
      <c r="H12" s="1690"/>
      <c r="I12" s="1691"/>
      <c r="J12" s="400"/>
      <c r="K12" s="1105" t="s">
        <v>995</v>
      </c>
      <c r="L12" s="1647">
        <f>'６カリキュラム(デュアル)'!D23</f>
        <v>0</v>
      </c>
      <c r="M12" s="1648"/>
      <c r="N12" s="1648"/>
      <c r="O12" s="1138"/>
      <c r="P12" s="1138"/>
      <c r="Q12" s="1648">
        <f>SUM($A55:$AR55)</f>
        <v>0</v>
      </c>
      <c r="R12" s="1648"/>
      <c r="S12" s="1616" t="str">
        <f>CONCATENATE(AZ13,BA13,BB13,BC13)</f>
        <v>0時間以上</v>
      </c>
      <c r="T12" s="1617"/>
      <c r="U12" s="1617"/>
      <c r="V12" s="1618"/>
      <c r="W12" s="627"/>
      <c r="X12" s="627"/>
      <c r="Y12" s="71"/>
      <c r="Z12" s="735"/>
      <c r="AA12" s="732"/>
      <c r="AB12" s="733"/>
      <c r="AC12" s="733"/>
      <c r="AD12" s="733"/>
      <c r="AE12" s="733"/>
      <c r="AF12" s="733"/>
      <c r="AG12" s="733"/>
      <c r="AH12" s="719"/>
      <c r="AI12" s="720"/>
      <c r="AM12" s="69"/>
      <c r="AN12"/>
      <c r="AO12" s="70"/>
      <c r="AP12" s="70"/>
      <c r="AQ12" s="70"/>
      <c r="AR12" s="386"/>
      <c r="AY12" s="200" t="s">
        <v>483</v>
      </c>
      <c r="AZ12" s="347">
        <f>VLOOKUP($S$2,祝日!$K$3:$W$25,10,FALSE)</f>
        <v>0</v>
      </c>
      <c r="BA12" t="s">
        <v>395</v>
      </c>
      <c r="BB12" s="347">
        <f>VLOOKUP($S$2,祝日!$K$3:$W$25,11,FALSE)</f>
        <v>0</v>
      </c>
      <c r="BC12" t="str">
        <f>IF(BB12="","","時間以下")</f>
        <v>時間以下</v>
      </c>
    </row>
    <row r="13" spans="1:55" ht="14.4" thickTop="1" thickBot="1">
      <c r="A13" s="389" t="s">
        <v>203</v>
      </c>
      <c r="B13" s="390" t="s">
        <v>453</v>
      </c>
      <c r="C13" s="73"/>
      <c r="D13" s="73"/>
      <c r="E13" s="73"/>
      <c r="I13" s="69"/>
      <c r="K13" s="1106" t="s">
        <v>996</v>
      </c>
      <c r="L13" s="1683">
        <f>'６カリキュラム(デュアル)'!D24</f>
        <v>0</v>
      </c>
      <c r="M13" s="1684"/>
      <c r="N13" s="1684"/>
      <c r="O13" s="1174"/>
      <c r="P13" s="1174"/>
      <c r="Q13" s="1684">
        <f>SUM($A54:$AR54)</f>
        <v>0</v>
      </c>
      <c r="R13" s="1684"/>
      <c r="S13" s="1680" t="str">
        <f>CONCATENATE(AZ14,BA14)</f>
        <v>20時間以上</v>
      </c>
      <c r="T13" s="1681"/>
      <c r="U13" s="1681"/>
      <c r="V13" s="1682"/>
      <c r="W13" s="386"/>
      <c r="X13" s="386"/>
      <c r="Y13" s="71"/>
      <c r="Z13" s="72"/>
      <c r="AA13" s="73"/>
      <c r="AB13" s="73"/>
      <c r="AC13" s="73"/>
      <c r="AG13" s="69"/>
      <c r="AM13" s="69"/>
      <c r="AN13"/>
      <c r="AO13" s="70"/>
      <c r="AP13" s="70"/>
      <c r="AQ13" s="70"/>
      <c r="AR13" s="386"/>
      <c r="AY13" s="200" t="s">
        <v>484</v>
      </c>
      <c r="AZ13" s="347">
        <f>VLOOKUP($S$2,祝日!$K$3:$W$25,12,FALSE)</f>
        <v>0</v>
      </c>
      <c r="BA13" t="s">
        <v>395</v>
      </c>
      <c r="BB13" s="347"/>
      <c r="BC13"/>
    </row>
    <row r="14" spans="1:55" ht="13.95" customHeight="1" thickBot="1">
      <c r="A14" s="389" t="s">
        <v>203</v>
      </c>
      <c r="B14" s="390" t="s">
        <v>726</v>
      </c>
      <c r="C14" s="736"/>
      <c r="D14" s="736"/>
      <c r="E14" s="736"/>
      <c r="F14" s="736"/>
      <c r="G14" s="736"/>
      <c r="H14" s="736"/>
      <c r="I14" s="736"/>
      <c r="J14" s="736"/>
      <c r="K14" s="70"/>
      <c r="L14" s="737"/>
      <c r="M14" s="737"/>
      <c r="N14" s="737"/>
      <c r="O14" s="737"/>
      <c r="P14" s="737"/>
      <c r="Q14" s="737"/>
      <c r="R14" s="737"/>
      <c r="S14" s="386"/>
      <c r="T14" s="386"/>
      <c r="U14" s="386"/>
      <c r="V14" s="386"/>
      <c r="Y14" s="71"/>
      <c r="Z14" s="72"/>
      <c r="AA14" s="73"/>
      <c r="AB14" s="73"/>
      <c r="AC14" s="73"/>
      <c r="AG14" s="69"/>
      <c r="AM14" s="69"/>
      <c r="AN14"/>
      <c r="AO14" s="66"/>
      <c r="AP14" s="66"/>
      <c r="AQ14" s="66"/>
      <c r="AY14" s="200" t="s">
        <v>57</v>
      </c>
      <c r="AZ14" s="347">
        <f>VLOOKUP($S$2,祝日!$K$3:$S$25,5,FALSE)</f>
        <v>20</v>
      </c>
      <c r="BA14" t="s">
        <v>395</v>
      </c>
      <c r="BB14" s="347">
        <f>VLOOKUP($S$2,祝日!$K$3:$S$25,6,FALSE)</f>
        <v>999</v>
      </c>
      <c r="BC14" t="str">
        <f>IF(BB14="","","時間以下")</f>
        <v>時間以下</v>
      </c>
    </row>
    <row r="15" spans="1:55" ht="13.95" customHeight="1" thickBot="1">
      <c r="A15" s="157" t="s">
        <v>203</v>
      </c>
      <c r="B15" s="158" t="s">
        <v>289</v>
      </c>
      <c r="C15" s="156"/>
      <c r="D15" s="156"/>
      <c r="E15" s="156"/>
      <c r="I15" s="69"/>
      <c r="Q15" s="69"/>
      <c r="R15"/>
      <c r="S15" s="68"/>
      <c r="T15" s="68"/>
      <c r="U15" s="68"/>
      <c r="V15" s="67"/>
      <c r="W15" s="67"/>
      <c r="X15" s="67"/>
      <c r="Y15" s="389" t="s">
        <v>203</v>
      </c>
      <c r="Z15" s="424" t="s">
        <v>452</v>
      </c>
      <c r="AA15" s="424"/>
      <c r="AB15" s="424"/>
      <c r="AC15" s="424"/>
      <c r="AD15" s="424"/>
      <c r="AE15" s="424"/>
      <c r="AF15" s="424"/>
      <c r="AG15" s="390"/>
      <c r="AH15" s="390"/>
      <c r="AM15" s="69"/>
      <c r="AN15"/>
      <c r="AO15" s="68"/>
      <c r="AP15" s="68"/>
      <c r="AQ15" s="68"/>
      <c r="AR15" s="67"/>
    </row>
    <row r="16" spans="1:55" ht="27" customHeight="1" thickTop="1" thickBot="1">
      <c r="A16" s="1675">
        <f>MONTH(A17)</f>
        <v>6</v>
      </c>
      <c r="B16" s="1676"/>
      <c r="C16" s="1677"/>
      <c r="D16" s="660" t="s">
        <v>436</v>
      </c>
      <c r="E16" s="660" t="s">
        <v>438</v>
      </c>
      <c r="F16" s="661" t="s">
        <v>472</v>
      </c>
      <c r="G16" s="661" t="s">
        <v>440</v>
      </c>
      <c r="H16" s="662" t="s">
        <v>473</v>
      </c>
      <c r="I16" s="1675">
        <f>MONTH(I17)</f>
        <v>7</v>
      </c>
      <c r="J16" s="1676"/>
      <c r="K16" s="1677"/>
      <c r="L16" s="660" t="s">
        <v>436</v>
      </c>
      <c r="M16" s="660" t="s">
        <v>438</v>
      </c>
      <c r="N16" s="661" t="s">
        <v>472</v>
      </c>
      <c r="O16" s="661" t="s">
        <v>440</v>
      </c>
      <c r="P16" s="662" t="s">
        <v>473</v>
      </c>
      <c r="Q16" s="1675">
        <f>MONTH(Q17)</f>
        <v>8</v>
      </c>
      <c r="R16" s="1676"/>
      <c r="S16" s="1677"/>
      <c r="T16" s="660" t="s">
        <v>436</v>
      </c>
      <c r="U16" s="660" t="s">
        <v>438</v>
      </c>
      <c r="V16" s="661" t="s">
        <v>472</v>
      </c>
      <c r="W16" s="661" t="s">
        <v>440</v>
      </c>
      <c r="X16" s="662" t="s">
        <v>473</v>
      </c>
      <c r="Y16" s="1675">
        <f>MONTH(Y17)</f>
        <v>9</v>
      </c>
      <c r="Z16" s="1676"/>
      <c r="AA16" s="1677"/>
      <c r="AB16" s="660" t="s">
        <v>436</v>
      </c>
      <c r="AC16" s="660" t="s">
        <v>438</v>
      </c>
      <c r="AD16" s="661" t="s">
        <v>472</v>
      </c>
      <c r="AE16" s="661" t="s">
        <v>440</v>
      </c>
      <c r="AF16" s="662" t="s">
        <v>473</v>
      </c>
      <c r="AG16" s="1678"/>
      <c r="AH16" s="1679"/>
      <c r="AI16" s="1679"/>
      <c r="AJ16" s="425"/>
      <c r="AK16" s="425"/>
      <c r="AL16" s="426"/>
      <c r="AM16" s="1679"/>
      <c r="AN16" s="1679"/>
      <c r="AO16" s="1679"/>
      <c r="AP16" s="425"/>
      <c r="AQ16" s="425"/>
      <c r="AR16" s="426"/>
      <c r="AT16" s="388" t="s">
        <v>450</v>
      </c>
      <c r="AU16" s="396" t="s">
        <v>459</v>
      </c>
      <c r="AW16" s="680"/>
      <c r="AX16" s="681"/>
    </row>
    <row r="17" spans="1:50" s="394" customFormat="1" ht="27" customHeight="1" thickTop="1" thickBot="1">
      <c r="A17" s="663">
        <f>AW3</f>
        <v>45810</v>
      </c>
      <c r="B17" s="665">
        <f t="shared" ref="B17:B47" si="1">WEEKDAY(A17)</f>
        <v>2</v>
      </c>
      <c r="C17" s="691" t="s">
        <v>673</v>
      </c>
      <c r="D17" s="652"/>
      <c r="E17" s="652"/>
      <c r="F17" s="652"/>
      <c r="G17" s="652"/>
      <c r="H17" s="659"/>
      <c r="I17" s="664">
        <f>DATE(YEAR($A$17),MONTH($A$17)+1,DAY($A$17))</f>
        <v>45840</v>
      </c>
      <c r="J17" s="665">
        <f t="shared" ref="J17:J47" si="2">WEEKDAY(I17)</f>
        <v>4</v>
      </c>
      <c r="K17" s="673"/>
      <c r="L17" s="652"/>
      <c r="M17" s="652"/>
      <c r="N17" s="652"/>
      <c r="O17" s="652"/>
      <c r="P17" s="659"/>
      <c r="Q17" s="666">
        <f>DATE(YEAR($A$17),MONTH($A$17)+2,DAY($A$17))</f>
        <v>45871</v>
      </c>
      <c r="R17" s="667">
        <f t="shared" ref="R17:R42" si="3">WEEKDAY(Q17)</f>
        <v>7</v>
      </c>
      <c r="S17" s="677"/>
      <c r="T17" s="652"/>
      <c r="U17" s="652"/>
      <c r="V17" s="652"/>
      <c r="W17" s="652"/>
      <c r="X17" s="659"/>
      <c r="Y17" s="664">
        <f>DATE(YEAR($A$17),MONTH($A$17)+3,DAY($A$17))</f>
        <v>45902</v>
      </c>
      <c r="Z17" s="665">
        <f t="shared" ref="Z17:Z47" si="4">WEEKDAY(Y17)</f>
        <v>3</v>
      </c>
      <c r="AA17" s="673"/>
      <c r="AB17" s="652"/>
      <c r="AC17" s="652"/>
      <c r="AD17" s="652"/>
      <c r="AE17" s="652"/>
      <c r="AF17" s="659"/>
      <c r="AG17" s="595"/>
      <c r="AH17" s="596"/>
      <c r="AM17" s="595"/>
      <c r="AN17" s="596"/>
      <c r="AT17" s="589" t="str">
        <f>IF(OR($C$57&lt;$AZ$4,$C$49&lt;$AZ$7)=TRUE,"月1不","")</f>
        <v>月1不</v>
      </c>
      <c r="AW17" s="682"/>
      <c r="AX17" s="683"/>
    </row>
    <row r="18" spans="1:50" s="394" customFormat="1" ht="27" customHeight="1" thickBot="1">
      <c r="A18" s="591">
        <f>A17+1</f>
        <v>45811</v>
      </c>
      <c r="B18" s="641">
        <f t="shared" si="1"/>
        <v>3</v>
      </c>
      <c r="C18" s="668"/>
      <c r="D18" s="599"/>
      <c r="E18" s="599"/>
      <c r="F18" s="600"/>
      <c r="G18" s="600"/>
      <c r="H18" s="601"/>
      <c r="I18" s="590">
        <f>I17+1</f>
        <v>45841</v>
      </c>
      <c r="J18" s="642">
        <f t="shared" si="2"/>
        <v>5</v>
      </c>
      <c r="K18" s="674"/>
      <c r="L18" s="600"/>
      <c r="M18" s="600"/>
      <c r="N18" s="600"/>
      <c r="O18" s="600"/>
      <c r="P18" s="601"/>
      <c r="Q18" s="594">
        <f t="shared" ref="Q18:Q47" si="5">Q17+1</f>
        <v>45872</v>
      </c>
      <c r="R18" s="642">
        <f t="shared" si="3"/>
        <v>1</v>
      </c>
      <c r="S18" s="674"/>
      <c r="T18" s="600"/>
      <c r="U18" s="600"/>
      <c r="V18" s="600"/>
      <c r="W18" s="600"/>
      <c r="X18" s="601"/>
      <c r="Y18" s="594">
        <f>Y17+1</f>
        <v>45903</v>
      </c>
      <c r="Z18" s="641">
        <f t="shared" si="4"/>
        <v>4</v>
      </c>
      <c r="AA18" s="676"/>
      <c r="AB18" s="599"/>
      <c r="AC18" s="599"/>
      <c r="AD18" s="600"/>
      <c r="AE18" s="600"/>
      <c r="AF18" s="601"/>
      <c r="AG18" s="595"/>
      <c r="AH18" s="596"/>
      <c r="AM18" s="595"/>
      <c r="AN18" s="596"/>
      <c r="AT18" s="589" t="str">
        <f>IF(OR($K$57&lt;$AZ$4,$K$49&lt;$AZ$7)=TRUE,"月2不","")</f>
        <v>月2不</v>
      </c>
      <c r="AW18" s="682"/>
      <c r="AX18" s="683"/>
    </row>
    <row r="19" spans="1:50" s="394" customFormat="1" ht="27" customHeight="1" thickBot="1">
      <c r="A19" s="591">
        <f t="shared" ref="A19:A47" si="6">A18+1</f>
        <v>45812</v>
      </c>
      <c r="B19" s="641">
        <f t="shared" si="1"/>
        <v>4</v>
      </c>
      <c r="C19" s="669"/>
      <c r="D19" s="600"/>
      <c r="E19" s="600"/>
      <c r="F19" s="600"/>
      <c r="G19" s="600"/>
      <c r="H19" s="601"/>
      <c r="I19" s="590">
        <f t="shared" ref="I19:I47" si="7">I18+1</f>
        <v>45842</v>
      </c>
      <c r="J19" s="642">
        <f t="shared" si="2"/>
        <v>6</v>
      </c>
      <c r="K19" s="674"/>
      <c r="L19" s="600"/>
      <c r="M19" s="600"/>
      <c r="N19" s="600"/>
      <c r="O19" s="600"/>
      <c r="P19" s="601"/>
      <c r="Q19" s="594">
        <f t="shared" si="5"/>
        <v>45873</v>
      </c>
      <c r="R19" s="642">
        <f t="shared" si="3"/>
        <v>2</v>
      </c>
      <c r="S19" s="674"/>
      <c r="T19" s="600"/>
      <c r="U19" s="600"/>
      <c r="V19" s="600"/>
      <c r="W19" s="600"/>
      <c r="X19" s="601"/>
      <c r="Y19" s="594">
        <f t="shared" ref="Y19:Y47" si="8">Y18+1</f>
        <v>45904</v>
      </c>
      <c r="Z19" s="641">
        <f t="shared" si="4"/>
        <v>5</v>
      </c>
      <c r="AA19" s="675"/>
      <c r="AB19" s="600"/>
      <c r="AC19" s="600"/>
      <c r="AD19" s="600"/>
      <c r="AE19" s="600"/>
      <c r="AF19" s="601"/>
      <c r="AG19" s="595"/>
      <c r="AH19" s="596"/>
      <c r="AM19" s="595"/>
      <c r="AN19" s="596"/>
      <c r="AT19" s="589" t="str">
        <f>IF(OR($S$57&lt;$AZ$4,$S$49&lt;$AZ$7)=TRUE,"月3不","")</f>
        <v>月3不</v>
      </c>
      <c r="AW19" s="682"/>
      <c r="AX19" s="683"/>
    </row>
    <row r="20" spans="1:50" s="394" customFormat="1" ht="27" customHeight="1" thickBot="1">
      <c r="A20" s="591">
        <f t="shared" si="6"/>
        <v>45813</v>
      </c>
      <c r="B20" s="641">
        <f t="shared" si="1"/>
        <v>5</v>
      </c>
      <c r="C20" s="669"/>
      <c r="D20" s="600"/>
      <c r="E20" s="600"/>
      <c r="F20" s="600"/>
      <c r="G20" s="600"/>
      <c r="H20" s="601"/>
      <c r="I20" s="590">
        <f t="shared" si="7"/>
        <v>45843</v>
      </c>
      <c r="J20" s="642">
        <f t="shared" si="2"/>
        <v>7</v>
      </c>
      <c r="K20" s="674"/>
      <c r="L20" s="600"/>
      <c r="M20" s="600"/>
      <c r="N20" s="600"/>
      <c r="O20" s="600"/>
      <c r="P20" s="601"/>
      <c r="Q20" s="594">
        <f t="shared" si="5"/>
        <v>45874</v>
      </c>
      <c r="R20" s="642">
        <f t="shared" si="3"/>
        <v>3</v>
      </c>
      <c r="S20" s="674"/>
      <c r="T20" s="600"/>
      <c r="U20" s="600"/>
      <c r="V20" s="600"/>
      <c r="W20" s="600"/>
      <c r="X20" s="601"/>
      <c r="Y20" s="594">
        <f t="shared" si="8"/>
        <v>45905</v>
      </c>
      <c r="Z20" s="641">
        <f t="shared" si="4"/>
        <v>6</v>
      </c>
      <c r="AA20" s="675"/>
      <c r="AB20" s="600"/>
      <c r="AC20" s="600"/>
      <c r="AD20" s="600"/>
      <c r="AE20" s="600"/>
      <c r="AF20" s="601"/>
      <c r="AG20" s="595"/>
      <c r="AH20" s="596"/>
      <c r="AM20" s="595"/>
      <c r="AN20" s="596"/>
      <c r="AT20" s="589" t="str">
        <f>IF(OR($AA$57&lt;$AZ$4,$AA$49&lt;$AZ$7)=TRUE,"月4不","")</f>
        <v>月4不</v>
      </c>
      <c r="AW20" s="682"/>
      <c r="AX20" s="683"/>
    </row>
    <row r="21" spans="1:50" s="394" customFormat="1" ht="27" customHeight="1" thickBot="1">
      <c r="A21" s="591">
        <f t="shared" si="6"/>
        <v>45814</v>
      </c>
      <c r="B21" s="641">
        <f t="shared" si="1"/>
        <v>6</v>
      </c>
      <c r="C21" s="669"/>
      <c r="D21" s="600"/>
      <c r="E21" s="600"/>
      <c r="F21" s="600"/>
      <c r="G21" s="600"/>
      <c r="H21" s="601"/>
      <c r="I21" s="590">
        <f t="shared" si="7"/>
        <v>45844</v>
      </c>
      <c r="J21" s="642">
        <f t="shared" si="2"/>
        <v>1</v>
      </c>
      <c r="K21" s="674"/>
      <c r="L21" s="600"/>
      <c r="M21" s="600"/>
      <c r="N21" s="600"/>
      <c r="O21" s="600"/>
      <c r="P21" s="601"/>
      <c r="Q21" s="594">
        <f t="shared" si="5"/>
        <v>45875</v>
      </c>
      <c r="R21" s="642">
        <f t="shared" si="3"/>
        <v>4</v>
      </c>
      <c r="S21" s="674"/>
      <c r="T21" s="600"/>
      <c r="U21" s="600"/>
      <c r="V21" s="600"/>
      <c r="W21" s="600"/>
      <c r="X21" s="601"/>
      <c r="Y21" s="594">
        <f t="shared" si="8"/>
        <v>45906</v>
      </c>
      <c r="Z21" s="641">
        <f t="shared" si="4"/>
        <v>7</v>
      </c>
      <c r="AA21" s="675"/>
      <c r="AB21" s="600"/>
      <c r="AC21" s="600"/>
      <c r="AD21" s="600"/>
      <c r="AE21" s="600"/>
      <c r="AF21" s="601"/>
      <c r="AG21" s="595"/>
      <c r="AH21" s="596"/>
      <c r="AM21" s="595"/>
      <c r="AN21" s="596"/>
      <c r="AT21" s="710"/>
      <c r="AW21" s="682"/>
      <c r="AX21" s="683"/>
    </row>
    <row r="22" spans="1:50" s="394" customFormat="1" ht="27" customHeight="1" thickBot="1">
      <c r="A22" s="591">
        <f t="shared" si="6"/>
        <v>45815</v>
      </c>
      <c r="B22" s="641">
        <f t="shared" si="1"/>
        <v>7</v>
      </c>
      <c r="C22" s="669"/>
      <c r="D22" s="600"/>
      <c r="E22" s="600"/>
      <c r="F22" s="600"/>
      <c r="G22" s="600"/>
      <c r="H22" s="601"/>
      <c r="I22" s="590">
        <f t="shared" si="7"/>
        <v>45845</v>
      </c>
      <c r="J22" s="642">
        <f t="shared" si="2"/>
        <v>2</v>
      </c>
      <c r="K22" s="674"/>
      <c r="L22" s="600"/>
      <c r="M22" s="600"/>
      <c r="N22" s="600"/>
      <c r="O22" s="600"/>
      <c r="P22" s="601"/>
      <c r="Q22" s="594">
        <f t="shared" si="5"/>
        <v>45876</v>
      </c>
      <c r="R22" s="642">
        <f t="shared" si="3"/>
        <v>5</v>
      </c>
      <c r="S22" s="674"/>
      <c r="T22" s="600"/>
      <c r="U22" s="600"/>
      <c r="V22" s="600"/>
      <c r="W22" s="600"/>
      <c r="X22" s="601"/>
      <c r="Y22" s="594">
        <f t="shared" si="8"/>
        <v>45907</v>
      </c>
      <c r="Z22" s="641">
        <f t="shared" si="4"/>
        <v>1</v>
      </c>
      <c r="AA22" s="675"/>
      <c r="AB22" s="600"/>
      <c r="AC22" s="600"/>
      <c r="AD22" s="600"/>
      <c r="AE22" s="600"/>
      <c r="AF22" s="601"/>
      <c r="AG22" s="595"/>
      <c r="AH22" s="596"/>
      <c r="AM22" s="595"/>
      <c r="AN22" s="596"/>
      <c r="AT22" s="711"/>
      <c r="AW22" s="682"/>
      <c r="AX22" s="683"/>
    </row>
    <row r="23" spans="1:50" s="394" customFormat="1" ht="27" customHeight="1" thickBot="1">
      <c r="A23" s="591">
        <f t="shared" si="6"/>
        <v>45816</v>
      </c>
      <c r="B23" s="641">
        <f t="shared" si="1"/>
        <v>1</v>
      </c>
      <c r="C23" s="670"/>
      <c r="D23" s="600"/>
      <c r="E23" s="600"/>
      <c r="F23" s="600"/>
      <c r="G23" s="600"/>
      <c r="H23" s="601"/>
      <c r="I23" s="590">
        <f t="shared" si="7"/>
        <v>45846</v>
      </c>
      <c r="J23" s="642">
        <f t="shared" si="2"/>
        <v>3</v>
      </c>
      <c r="K23" s="674"/>
      <c r="L23" s="600"/>
      <c r="M23" s="600"/>
      <c r="N23" s="600"/>
      <c r="O23" s="600"/>
      <c r="P23" s="601"/>
      <c r="Q23" s="594">
        <f t="shared" si="5"/>
        <v>45877</v>
      </c>
      <c r="R23" s="642">
        <f t="shared" si="3"/>
        <v>6</v>
      </c>
      <c r="S23" s="674"/>
      <c r="T23" s="600"/>
      <c r="U23" s="600"/>
      <c r="V23" s="600"/>
      <c r="W23" s="600"/>
      <c r="X23" s="601"/>
      <c r="Y23" s="594">
        <f t="shared" si="8"/>
        <v>45908</v>
      </c>
      <c r="Z23" s="641">
        <f t="shared" si="4"/>
        <v>2</v>
      </c>
      <c r="AA23" s="674"/>
      <c r="AB23" s="600"/>
      <c r="AC23" s="600"/>
      <c r="AD23" s="600"/>
      <c r="AE23" s="600"/>
      <c r="AF23" s="601"/>
      <c r="AG23" s="595"/>
      <c r="AH23" s="596"/>
      <c r="AM23" s="595"/>
      <c r="AN23" s="596"/>
      <c r="AT23" s="589" t="str">
        <f>IF($C$57&gt;$BB$4,"月1超","")</f>
        <v/>
      </c>
      <c r="AW23" s="682"/>
      <c r="AX23" s="683"/>
    </row>
    <row r="24" spans="1:50" s="394" customFormat="1" ht="27" customHeight="1" thickBot="1">
      <c r="A24" s="591">
        <f t="shared" si="6"/>
        <v>45817</v>
      </c>
      <c r="B24" s="641">
        <f t="shared" si="1"/>
        <v>2</v>
      </c>
      <c r="C24" s="669"/>
      <c r="D24" s="600"/>
      <c r="E24" s="600"/>
      <c r="F24" s="600"/>
      <c r="G24" s="600"/>
      <c r="H24" s="601"/>
      <c r="I24" s="594">
        <f t="shared" si="7"/>
        <v>45847</v>
      </c>
      <c r="J24" s="641">
        <f t="shared" si="2"/>
        <v>4</v>
      </c>
      <c r="K24" s="675"/>
      <c r="L24" s="600"/>
      <c r="M24" s="600"/>
      <c r="N24" s="600"/>
      <c r="O24" s="600"/>
      <c r="P24" s="601"/>
      <c r="Q24" s="594">
        <f t="shared" si="5"/>
        <v>45878</v>
      </c>
      <c r="R24" s="642">
        <f t="shared" si="3"/>
        <v>7</v>
      </c>
      <c r="S24" s="674"/>
      <c r="T24" s="600"/>
      <c r="U24" s="600"/>
      <c r="V24" s="600"/>
      <c r="W24" s="600"/>
      <c r="X24" s="601"/>
      <c r="Y24" s="594">
        <f t="shared" si="8"/>
        <v>45909</v>
      </c>
      <c r="Z24" s="641">
        <f t="shared" si="4"/>
        <v>3</v>
      </c>
      <c r="AA24" s="675"/>
      <c r="AB24" s="600"/>
      <c r="AC24" s="600"/>
      <c r="AD24" s="600"/>
      <c r="AE24" s="600"/>
      <c r="AF24" s="601"/>
      <c r="AG24" s="595"/>
      <c r="AH24" s="596"/>
      <c r="AM24" s="595"/>
      <c r="AN24" s="596"/>
      <c r="AT24" s="589" t="str">
        <f>IF($K$57&gt;$BB$4,"月2超","")</f>
        <v/>
      </c>
      <c r="AW24" s="682"/>
      <c r="AX24" s="683"/>
    </row>
    <row r="25" spans="1:50" s="394" customFormat="1" ht="27" customHeight="1" thickBot="1">
      <c r="A25" s="637">
        <f t="shared" si="6"/>
        <v>45818</v>
      </c>
      <c r="B25" s="641">
        <f t="shared" si="1"/>
        <v>3</v>
      </c>
      <c r="C25" s="669"/>
      <c r="D25" s="600"/>
      <c r="E25" s="600"/>
      <c r="F25" s="600"/>
      <c r="G25" s="600"/>
      <c r="H25" s="601"/>
      <c r="I25" s="590">
        <f t="shared" si="7"/>
        <v>45848</v>
      </c>
      <c r="J25" s="642">
        <f t="shared" si="2"/>
        <v>5</v>
      </c>
      <c r="K25" s="676"/>
      <c r="L25" s="599"/>
      <c r="M25" s="599"/>
      <c r="N25" s="599"/>
      <c r="O25" s="599"/>
      <c r="P25" s="602"/>
      <c r="Q25" s="594">
        <f t="shared" si="5"/>
        <v>45879</v>
      </c>
      <c r="R25" s="641">
        <f t="shared" si="3"/>
        <v>1</v>
      </c>
      <c r="S25" s="674"/>
      <c r="T25" s="600"/>
      <c r="U25" s="600"/>
      <c r="V25" s="600"/>
      <c r="W25" s="600"/>
      <c r="X25" s="601"/>
      <c r="Y25" s="594">
        <f t="shared" si="8"/>
        <v>45910</v>
      </c>
      <c r="Z25" s="641">
        <f t="shared" si="4"/>
        <v>4</v>
      </c>
      <c r="AA25" s="675"/>
      <c r="AB25" s="600"/>
      <c r="AC25" s="600"/>
      <c r="AD25" s="600"/>
      <c r="AE25" s="600"/>
      <c r="AF25" s="601"/>
      <c r="AG25" s="595"/>
      <c r="AH25" s="596"/>
      <c r="AM25" s="595"/>
      <c r="AN25" s="596"/>
      <c r="AT25" s="589" t="str">
        <f>IF($S$57&gt;$BB$4,"月3超","")</f>
        <v/>
      </c>
      <c r="AW25" s="682"/>
      <c r="AX25" s="683"/>
    </row>
    <row r="26" spans="1:50" s="394" customFormat="1" ht="27" customHeight="1" thickBot="1">
      <c r="A26" s="637">
        <f t="shared" si="6"/>
        <v>45819</v>
      </c>
      <c r="B26" s="641">
        <f t="shared" si="1"/>
        <v>4</v>
      </c>
      <c r="C26" s="669"/>
      <c r="D26" s="600"/>
      <c r="E26" s="600"/>
      <c r="F26" s="600"/>
      <c r="G26" s="600"/>
      <c r="H26" s="601"/>
      <c r="I26" s="590">
        <f t="shared" si="7"/>
        <v>45849</v>
      </c>
      <c r="J26" s="642">
        <f t="shared" si="2"/>
        <v>6</v>
      </c>
      <c r="K26" s="674"/>
      <c r="L26" s="600"/>
      <c r="M26" s="600"/>
      <c r="N26" s="600"/>
      <c r="O26" s="600"/>
      <c r="P26" s="601"/>
      <c r="Q26" s="590">
        <f t="shared" si="5"/>
        <v>45880</v>
      </c>
      <c r="R26" s="642">
        <f t="shared" si="3"/>
        <v>2</v>
      </c>
      <c r="S26" s="676"/>
      <c r="T26" s="599"/>
      <c r="U26" s="599"/>
      <c r="V26" s="599"/>
      <c r="W26" s="599"/>
      <c r="X26" s="602"/>
      <c r="Y26" s="594">
        <f t="shared" si="8"/>
        <v>45911</v>
      </c>
      <c r="Z26" s="641">
        <f t="shared" si="4"/>
        <v>5</v>
      </c>
      <c r="AA26" s="675"/>
      <c r="AB26" s="600"/>
      <c r="AC26" s="600"/>
      <c r="AD26" s="600"/>
      <c r="AE26" s="600"/>
      <c r="AF26" s="601"/>
      <c r="AG26" s="595"/>
      <c r="AH26" s="596"/>
      <c r="AM26" s="595"/>
      <c r="AN26" s="596"/>
      <c r="AT26" s="589" t="str">
        <f>IF($AA$57&gt;$BB$4,"月4超","")</f>
        <v/>
      </c>
      <c r="AW26" s="682"/>
      <c r="AX26" s="683"/>
    </row>
    <row r="27" spans="1:50" s="394" customFormat="1" ht="27" customHeight="1" thickBot="1">
      <c r="A27" s="638">
        <f t="shared" si="6"/>
        <v>45820</v>
      </c>
      <c r="B27" s="642">
        <f t="shared" si="1"/>
        <v>5</v>
      </c>
      <c r="C27" s="671"/>
      <c r="D27" s="599"/>
      <c r="E27" s="599"/>
      <c r="F27" s="599"/>
      <c r="G27" s="599"/>
      <c r="H27" s="602"/>
      <c r="I27" s="590">
        <f t="shared" si="7"/>
        <v>45850</v>
      </c>
      <c r="J27" s="642">
        <f t="shared" si="2"/>
        <v>7</v>
      </c>
      <c r="K27" s="674"/>
      <c r="L27" s="600"/>
      <c r="M27" s="600"/>
      <c r="N27" s="600"/>
      <c r="O27" s="600"/>
      <c r="P27" s="601"/>
      <c r="Q27" s="590">
        <f t="shared" si="5"/>
        <v>45881</v>
      </c>
      <c r="R27" s="642">
        <f t="shared" si="3"/>
        <v>3</v>
      </c>
      <c r="S27" s="676"/>
      <c r="T27" s="599"/>
      <c r="U27" s="599"/>
      <c r="V27" s="599"/>
      <c r="W27" s="599"/>
      <c r="X27" s="602"/>
      <c r="Y27" s="590">
        <f t="shared" si="8"/>
        <v>45912</v>
      </c>
      <c r="Z27" s="642">
        <f t="shared" si="4"/>
        <v>6</v>
      </c>
      <c r="AA27" s="679"/>
      <c r="AB27" s="599"/>
      <c r="AC27" s="599"/>
      <c r="AD27" s="599"/>
      <c r="AE27" s="599"/>
      <c r="AF27" s="602"/>
      <c r="AG27" s="595"/>
      <c r="AH27" s="596"/>
      <c r="AM27" s="595"/>
      <c r="AN27" s="596"/>
      <c r="AT27" s="710"/>
      <c r="AW27" s="682"/>
      <c r="AX27" s="683"/>
    </row>
    <row r="28" spans="1:50" s="394" customFormat="1" ht="27" customHeight="1" thickBot="1">
      <c r="A28" s="637">
        <f t="shared" si="6"/>
        <v>45821</v>
      </c>
      <c r="B28" s="641">
        <f t="shared" si="1"/>
        <v>6</v>
      </c>
      <c r="C28" s="668"/>
      <c r="D28" s="599"/>
      <c r="E28" s="599"/>
      <c r="F28" s="599"/>
      <c r="G28" s="599"/>
      <c r="H28" s="602"/>
      <c r="I28" s="590">
        <f t="shared" si="7"/>
        <v>45851</v>
      </c>
      <c r="J28" s="642">
        <f t="shared" si="2"/>
        <v>1</v>
      </c>
      <c r="K28" s="674"/>
      <c r="L28" s="600"/>
      <c r="M28" s="600"/>
      <c r="N28" s="600"/>
      <c r="O28" s="600"/>
      <c r="P28" s="601"/>
      <c r="Q28" s="594">
        <f t="shared" si="5"/>
        <v>45882</v>
      </c>
      <c r="R28" s="642">
        <f t="shared" si="3"/>
        <v>4</v>
      </c>
      <c r="S28" s="674"/>
      <c r="T28" s="600"/>
      <c r="U28" s="600"/>
      <c r="V28" s="600"/>
      <c r="W28" s="600"/>
      <c r="X28" s="601"/>
      <c r="Y28" s="594">
        <f t="shared" si="8"/>
        <v>45913</v>
      </c>
      <c r="Z28" s="641">
        <f t="shared" si="4"/>
        <v>7</v>
      </c>
      <c r="AA28" s="676"/>
      <c r="AB28" s="599"/>
      <c r="AC28" s="599"/>
      <c r="AD28" s="599"/>
      <c r="AE28" s="599"/>
      <c r="AF28" s="602"/>
      <c r="AG28" s="595"/>
      <c r="AH28" s="596"/>
      <c r="AM28" s="595"/>
      <c r="AN28" s="596"/>
      <c r="AT28" s="711"/>
      <c r="AW28" s="682"/>
      <c r="AX28" s="683"/>
    </row>
    <row r="29" spans="1:50" s="394" customFormat="1" ht="27" customHeight="1" thickBot="1">
      <c r="A29" s="637">
        <f t="shared" si="6"/>
        <v>45822</v>
      </c>
      <c r="B29" s="641">
        <f t="shared" si="1"/>
        <v>7</v>
      </c>
      <c r="C29" s="669"/>
      <c r="D29" s="600"/>
      <c r="E29" s="600"/>
      <c r="F29" s="600"/>
      <c r="G29" s="600"/>
      <c r="H29" s="601"/>
      <c r="I29" s="590">
        <f t="shared" si="7"/>
        <v>45852</v>
      </c>
      <c r="J29" s="642">
        <f t="shared" si="2"/>
        <v>2</v>
      </c>
      <c r="K29" s="674"/>
      <c r="L29" s="600"/>
      <c r="M29" s="600"/>
      <c r="N29" s="600"/>
      <c r="O29" s="600"/>
      <c r="P29" s="601"/>
      <c r="Q29" s="594">
        <f t="shared" si="5"/>
        <v>45883</v>
      </c>
      <c r="R29" s="642">
        <f t="shared" si="3"/>
        <v>5</v>
      </c>
      <c r="S29" s="674"/>
      <c r="T29" s="600"/>
      <c r="U29" s="600"/>
      <c r="V29" s="600"/>
      <c r="W29" s="600"/>
      <c r="X29" s="601"/>
      <c r="Y29" s="594">
        <f t="shared" si="8"/>
        <v>45914</v>
      </c>
      <c r="Z29" s="641">
        <f t="shared" si="4"/>
        <v>1</v>
      </c>
      <c r="AA29" s="675"/>
      <c r="AB29" s="600"/>
      <c r="AC29" s="600"/>
      <c r="AD29" s="600"/>
      <c r="AE29" s="600"/>
      <c r="AF29" s="601"/>
      <c r="AG29" s="595"/>
      <c r="AH29" s="596"/>
      <c r="AM29" s="595"/>
      <c r="AN29" s="596"/>
      <c r="AT29" s="593"/>
      <c r="AW29" s="682"/>
      <c r="AX29" s="683"/>
    </row>
    <row r="30" spans="1:50" s="394" customFormat="1" ht="27" customHeight="1" thickBot="1">
      <c r="A30" s="637">
        <f t="shared" si="6"/>
        <v>45823</v>
      </c>
      <c r="B30" s="641">
        <f t="shared" si="1"/>
        <v>1</v>
      </c>
      <c r="C30" s="669"/>
      <c r="D30" s="600"/>
      <c r="E30" s="600"/>
      <c r="F30" s="600"/>
      <c r="G30" s="600"/>
      <c r="H30" s="601"/>
      <c r="I30" s="590">
        <f t="shared" si="7"/>
        <v>45853</v>
      </c>
      <c r="J30" s="642">
        <f t="shared" si="2"/>
        <v>3</v>
      </c>
      <c r="K30" s="674"/>
      <c r="L30" s="600"/>
      <c r="M30" s="600"/>
      <c r="N30" s="600"/>
      <c r="O30" s="600"/>
      <c r="P30" s="601"/>
      <c r="Q30" s="594">
        <f t="shared" si="5"/>
        <v>45884</v>
      </c>
      <c r="R30" s="642">
        <f t="shared" si="3"/>
        <v>6</v>
      </c>
      <c r="S30" s="674"/>
      <c r="T30" s="600"/>
      <c r="U30" s="600"/>
      <c r="V30" s="600"/>
      <c r="W30" s="600"/>
      <c r="X30" s="601"/>
      <c r="Y30" s="594">
        <f t="shared" si="8"/>
        <v>45915</v>
      </c>
      <c r="Z30" s="641">
        <f t="shared" si="4"/>
        <v>2</v>
      </c>
      <c r="AA30" s="675"/>
      <c r="AB30" s="600"/>
      <c r="AC30" s="600"/>
      <c r="AD30" s="600"/>
      <c r="AE30" s="600"/>
      <c r="AF30" s="601"/>
      <c r="AG30" s="595"/>
      <c r="AH30" s="596"/>
      <c r="AM30" s="595"/>
      <c r="AN30" s="596"/>
      <c r="AT30" s="592" t="str">
        <f>IF(L8&lt;&gt;Q8,"総不一","")</f>
        <v/>
      </c>
      <c r="AW30" s="682"/>
      <c r="AX30" s="683"/>
    </row>
    <row r="31" spans="1:50" s="394" customFormat="1" ht="27" customHeight="1" thickBot="1">
      <c r="A31" s="637">
        <f t="shared" si="6"/>
        <v>45824</v>
      </c>
      <c r="B31" s="641">
        <f t="shared" si="1"/>
        <v>2</v>
      </c>
      <c r="C31" s="669"/>
      <c r="D31" s="600"/>
      <c r="E31" s="600"/>
      <c r="F31" s="600"/>
      <c r="G31" s="600"/>
      <c r="H31" s="601"/>
      <c r="I31" s="590">
        <f t="shared" si="7"/>
        <v>45854</v>
      </c>
      <c r="J31" s="642">
        <f t="shared" si="2"/>
        <v>4</v>
      </c>
      <c r="K31" s="674"/>
      <c r="L31" s="600"/>
      <c r="M31" s="600"/>
      <c r="N31" s="600"/>
      <c r="O31" s="600"/>
      <c r="P31" s="601"/>
      <c r="Q31" s="594">
        <f t="shared" si="5"/>
        <v>45885</v>
      </c>
      <c r="R31" s="642">
        <f t="shared" si="3"/>
        <v>7</v>
      </c>
      <c r="S31" s="674"/>
      <c r="T31" s="600"/>
      <c r="U31" s="600"/>
      <c r="V31" s="600"/>
      <c r="W31" s="600"/>
      <c r="X31" s="601"/>
      <c r="Y31" s="594">
        <f t="shared" si="8"/>
        <v>45916</v>
      </c>
      <c r="Z31" s="641">
        <f t="shared" si="4"/>
        <v>3</v>
      </c>
      <c r="AA31" s="675"/>
      <c r="AB31" s="600"/>
      <c r="AC31" s="600"/>
      <c r="AD31" s="600"/>
      <c r="AE31" s="600"/>
      <c r="AF31" s="601"/>
      <c r="AG31" s="595"/>
      <c r="AH31" s="596"/>
      <c r="AM31" s="595"/>
      <c r="AN31" s="596"/>
      <c r="AT31" s="592" t="str">
        <f>IF(L9&lt;&gt;Q9,"学不一","")</f>
        <v/>
      </c>
      <c r="AW31" s="682"/>
      <c r="AX31" s="683"/>
    </row>
    <row r="32" spans="1:50" s="394" customFormat="1" ht="27" customHeight="1" thickBot="1">
      <c r="A32" s="637">
        <f t="shared" si="6"/>
        <v>45825</v>
      </c>
      <c r="B32" s="641">
        <f t="shared" si="1"/>
        <v>3</v>
      </c>
      <c r="C32" s="669"/>
      <c r="D32" s="600"/>
      <c r="E32" s="600"/>
      <c r="F32" s="600"/>
      <c r="G32" s="600"/>
      <c r="H32" s="601"/>
      <c r="I32" s="590">
        <f t="shared" si="7"/>
        <v>45855</v>
      </c>
      <c r="J32" s="642">
        <f t="shared" si="2"/>
        <v>5</v>
      </c>
      <c r="K32" s="674"/>
      <c r="L32" s="600"/>
      <c r="M32" s="600"/>
      <c r="N32" s="600"/>
      <c r="O32" s="600"/>
      <c r="P32" s="601"/>
      <c r="Q32" s="594">
        <f t="shared" si="5"/>
        <v>45886</v>
      </c>
      <c r="R32" s="642">
        <f t="shared" si="3"/>
        <v>1</v>
      </c>
      <c r="S32" s="674"/>
      <c r="T32" s="600"/>
      <c r="U32" s="600"/>
      <c r="V32" s="600"/>
      <c r="W32" s="600"/>
      <c r="X32" s="601"/>
      <c r="Y32" s="594">
        <f t="shared" si="8"/>
        <v>45917</v>
      </c>
      <c r="Z32" s="641">
        <f t="shared" si="4"/>
        <v>4</v>
      </c>
      <c r="AA32" s="675"/>
      <c r="AB32" s="600"/>
      <c r="AC32" s="600"/>
      <c r="AD32" s="600"/>
      <c r="AE32" s="600"/>
      <c r="AF32" s="601"/>
      <c r="AG32" s="595"/>
      <c r="AH32" s="596"/>
      <c r="AM32" s="595"/>
      <c r="AN32" s="596"/>
      <c r="AT32" s="592" t="str">
        <f>IF(L10&lt;&gt;Q10,"実不一","")</f>
        <v/>
      </c>
      <c r="AW32" s="682"/>
      <c r="AX32" s="683"/>
    </row>
    <row r="33" spans="1:50" s="394" customFormat="1" ht="27" customHeight="1" thickBot="1">
      <c r="A33" s="637">
        <f t="shared" si="6"/>
        <v>45826</v>
      </c>
      <c r="B33" s="641">
        <f t="shared" si="1"/>
        <v>4</v>
      </c>
      <c r="C33" s="669"/>
      <c r="D33" s="600"/>
      <c r="E33" s="600"/>
      <c r="F33" s="600"/>
      <c r="G33" s="600"/>
      <c r="H33" s="601"/>
      <c r="I33" s="590">
        <f t="shared" si="7"/>
        <v>45856</v>
      </c>
      <c r="J33" s="642">
        <f t="shared" si="2"/>
        <v>6</v>
      </c>
      <c r="K33" s="674"/>
      <c r="L33" s="600"/>
      <c r="M33" s="600"/>
      <c r="N33" s="600"/>
      <c r="O33" s="600"/>
      <c r="P33" s="601"/>
      <c r="Q33" s="594">
        <f t="shared" si="5"/>
        <v>45887</v>
      </c>
      <c r="R33" s="642">
        <f t="shared" si="3"/>
        <v>2</v>
      </c>
      <c r="S33" s="674"/>
      <c r="T33" s="600"/>
      <c r="U33" s="600"/>
      <c r="V33" s="600"/>
      <c r="W33" s="600"/>
      <c r="X33" s="601"/>
      <c r="Y33" s="594">
        <f t="shared" si="8"/>
        <v>45918</v>
      </c>
      <c r="Z33" s="641">
        <f t="shared" si="4"/>
        <v>5</v>
      </c>
      <c r="AA33" s="675"/>
      <c r="AB33" s="600"/>
      <c r="AC33" s="600"/>
      <c r="AD33" s="600"/>
      <c r="AE33" s="600"/>
      <c r="AF33" s="601"/>
      <c r="AG33" s="595"/>
      <c r="AH33" s="596"/>
      <c r="AM33" s="595"/>
      <c r="AN33" s="596"/>
      <c r="AT33" s="592" t="str">
        <f>IF(L13&lt;&gt;Q13,"就不一","")</f>
        <v/>
      </c>
      <c r="AW33" s="682"/>
      <c r="AX33" s="683"/>
    </row>
    <row r="34" spans="1:50" s="394" customFormat="1" ht="27" customHeight="1" thickBot="1">
      <c r="A34" s="637">
        <f t="shared" si="6"/>
        <v>45827</v>
      </c>
      <c r="B34" s="641">
        <f t="shared" si="1"/>
        <v>5</v>
      </c>
      <c r="C34" s="669"/>
      <c r="D34" s="600"/>
      <c r="E34" s="600"/>
      <c r="F34" s="600"/>
      <c r="G34" s="600"/>
      <c r="H34" s="601"/>
      <c r="I34" s="590">
        <f t="shared" si="7"/>
        <v>45857</v>
      </c>
      <c r="J34" s="642">
        <f t="shared" si="2"/>
        <v>7</v>
      </c>
      <c r="K34" s="674"/>
      <c r="L34" s="600"/>
      <c r="M34" s="600"/>
      <c r="N34" s="600"/>
      <c r="O34" s="600"/>
      <c r="P34" s="601"/>
      <c r="Q34" s="594">
        <f t="shared" si="5"/>
        <v>45888</v>
      </c>
      <c r="R34" s="641">
        <f t="shared" si="3"/>
        <v>3</v>
      </c>
      <c r="S34" s="675"/>
      <c r="T34" s="600"/>
      <c r="U34" s="600"/>
      <c r="V34" s="600"/>
      <c r="W34" s="600"/>
      <c r="X34" s="601"/>
      <c r="Y34" s="594">
        <f t="shared" si="8"/>
        <v>45919</v>
      </c>
      <c r="Z34" s="641">
        <f t="shared" si="4"/>
        <v>6</v>
      </c>
      <c r="AA34" s="675"/>
      <c r="AB34" s="600"/>
      <c r="AC34" s="600"/>
      <c r="AD34" s="600"/>
      <c r="AE34" s="600"/>
      <c r="AF34" s="601"/>
      <c r="AG34" s="595"/>
      <c r="AH34" s="596"/>
      <c r="AM34" s="595"/>
      <c r="AN34" s="596"/>
      <c r="AT34" s="593"/>
      <c r="AW34" s="682"/>
      <c r="AX34" s="683"/>
    </row>
    <row r="35" spans="1:50" s="394" customFormat="1" ht="27" customHeight="1" thickBot="1">
      <c r="A35" s="637">
        <f t="shared" si="6"/>
        <v>45828</v>
      </c>
      <c r="B35" s="641">
        <f t="shared" si="1"/>
        <v>6</v>
      </c>
      <c r="C35" s="668"/>
      <c r="D35" s="599"/>
      <c r="E35" s="599"/>
      <c r="F35" s="599"/>
      <c r="G35" s="599"/>
      <c r="H35" s="602"/>
      <c r="I35" s="590">
        <f t="shared" si="7"/>
        <v>45858</v>
      </c>
      <c r="J35" s="642">
        <f t="shared" si="2"/>
        <v>1</v>
      </c>
      <c r="K35" s="676"/>
      <c r="L35" s="599"/>
      <c r="M35" s="599"/>
      <c r="N35" s="599"/>
      <c r="O35" s="599"/>
      <c r="P35" s="602"/>
      <c r="Q35" s="594">
        <f t="shared" si="5"/>
        <v>45889</v>
      </c>
      <c r="R35" s="642">
        <f t="shared" si="3"/>
        <v>4</v>
      </c>
      <c r="S35" s="674"/>
      <c r="T35" s="600"/>
      <c r="U35" s="600"/>
      <c r="V35" s="600"/>
      <c r="W35" s="600"/>
      <c r="X35" s="601"/>
      <c r="Y35" s="594">
        <f t="shared" si="8"/>
        <v>45920</v>
      </c>
      <c r="Z35" s="641">
        <f t="shared" si="4"/>
        <v>7</v>
      </c>
      <c r="AA35" s="676"/>
      <c r="AB35" s="599"/>
      <c r="AC35" s="599"/>
      <c r="AD35" s="599"/>
      <c r="AE35" s="599"/>
      <c r="AF35" s="602"/>
      <c r="AG35" s="595"/>
      <c r="AH35" s="596"/>
      <c r="AM35" s="595"/>
      <c r="AN35" s="596"/>
      <c r="AT35" s="592" t="str">
        <f>IF(($Q$9+$Q$10+$Q$11)&lt;$AZ$3,"実訓不","")</f>
        <v>実訓不</v>
      </c>
      <c r="AW35" s="682"/>
      <c r="AX35" s="683"/>
    </row>
    <row r="36" spans="1:50" s="394" customFormat="1" ht="27" customHeight="1" thickBot="1">
      <c r="A36" s="637">
        <f t="shared" si="6"/>
        <v>45829</v>
      </c>
      <c r="B36" s="641">
        <f t="shared" si="1"/>
        <v>7</v>
      </c>
      <c r="C36" s="669"/>
      <c r="D36" s="600"/>
      <c r="E36" s="600"/>
      <c r="F36" s="600"/>
      <c r="G36" s="600"/>
      <c r="H36" s="601"/>
      <c r="I36" s="594">
        <f t="shared" si="7"/>
        <v>45859</v>
      </c>
      <c r="J36" s="641">
        <f t="shared" si="2"/>
        <v>2</v>
      </c>
      <c r="K36" s="675"/>
      <c r="L36" s="600"/>
      <c r="M36" s="600"/>
      <c r="N36" s="600"/>
      <c r="O36" s="600"/>
      <c r="P36" s="601"/>
      <c r="Q36" s="594">
        <f t="shared" si="5"/>
        <v>45890</v>
      </c>
      <c r="R36" s="642">
        <f t="shared" si="3"/>
        <v>5</v>
      </c>
      <c r="S36" s="674"/>
      <c r="T36" s="600"/>
      <c r="U36" s="600"/>
      <c r="V36" s="600"/>
      <c r="W36" s="600"/>
      <c r="X36" s="601"/>
      <c r="Y36" s="594">
        <f t="shared" si="8"/>
        <v>45921</v>
      </c>
      <c r="Z36" s="641">
        <f t="shared" si="4"/>
        <v>1</v>
      </c>
      <c r="AA36" s="675"/>
      <c r="AB36" s="600"/>
      <c r="AC36" s="600"/>
      <c r="AD36" s="600"/>
      <c r="AE36" s="600"/>
      <c r="AF36" s="601"/>
      <c r="AG36" s="595"/>
      <c r="AH36" s="596"/>
      <c r="AM36" s="595"/>
      <c r="AN36" s="596"/>
      <c r="AT36" s="592" t="str">
        <f>IF(($Q$9+$Q$10+$Q$11)&gt;$BB$3,"実訓超","")</f>
        <v/>
      </c>
      <c r="AW36" s="682"/>
      <c r="AX36" s="683"/>
    </row>
    <row r="37" spans="1:50" s="394" customFormat="1" ht="27" customHeight="1" thickBot="1">
      <c r="A37" s="637">
        <f t="shared" si="6"/>
        <v>45830</v>
      </c>
      <c r="B37" s="641">
        <f t="shared" si="1"/>
        <v>1</v>
      </c>
      <c r="C37" s="669"/>
      <c r="D37" s="600"/>
      <c r="E37" s="600"/>
      <c r="F37" s="600"/>
      <c r="G37" s="600"/>
      <c r="H37" s="601"/>
      <c r="I37" s="590">
        <f t="shared" si="7"/>
        <v>45860</v>
      </c>
      <c r="J37" s="642">
        <f t="shared" si="2"/>
        <v>3</v>
      </c>
      <c r="K37" s="676"/>
      <c r="L37" s="599"/>
      <c r="M37" s="599"/>
      <c r="N37" s="599"/>
      <c r="O37" s="599"/>
      <c r="P37" s="602"/>
      <c r="Q37" s="594">
        <f t="shared" si="5"/>
        <v>45891</v>
      </c>
      <c r="R37" s="642">
        <f t="shared" si="3"/>
        <v>6</v>
      </c>
      <c r="S37" s="674"/>
      <c r="T37" s="600"/>
      <c r="U37" s="600"/>
      <c r="V37" s="600"/>
      <c r="W37" s="600"/>
      <c r="X37" s="601"/>
      <c r="Y37" s="594">
        <f t="shared" si="8"/>
        <v>45922</v>
      </c>
      <c r="Z37" s="641">
        <f t="shared" si="4"/>
        <v>2</v>
      </c>
      <c r="AA37" s="675"/>
      <c r="AB37" s="600"/>
      <c r="AC37" s="600"/>
      <c r="AD37" s="600"/>
      <c r="AE37" s="600"/>
      <c r="AF37" s="601"/>
      <c r="AG37" s="595"/>
      <c r="AH37" s="596"/>
      <c r="AM37" s="595"/>
      <c r="AN37" s="596"/>
      <c r="AT37" s="592" t="str">
        <f>IF($Q$13&lt;$AZ$14,"就支不","")</f>
        <v>就支不</v>
      </c>
      <c r="AW37" s="682"/>
      <c r="AX37" s="683"/>
    </row>
    <row r="38" spans="1:50" s="394" customFormat="1" ht="27" customHeight="1" thickBot="1">
      <c r="A38" s="637">
        <f t="shared" si="6"/>
        <v>45831</v>
      </c>
      <c r="B38" s="641">
        <f t="shared" si="1"/>
        <v>2</v>
      </c>
      <c r="C38" s="669"/>
      <c r="D38" s="600"/>
      <c r="E38" s="600"/>
      <c r="F38" s="600"/>
      <c r="G38" s="600"/>
      <c r="H38" s="601"/>
      <c r="I38" s="590">
        <f t="shared" si="7"/>
        <v>45861</v>
      </c>
      <c r="J38" s="642">
        <f t="shared" si="2"/>
        <v>4</v>
      </c>
      <c r="K38" s="676"/>
      <c r="L38" s="599"/>
      <c r="M38" s="599"/>
      <c r="N38" s="599"/>
      <c r="O38" s="599"/>
      <c r="P38" s="602"/>
      <c r="Q38" s="594">
        <f t="shared" si="5"/>
        <v>45892</v>
      </c>
      <c r="R38" s="641">
        <f t="shared" si="3"/>
        <v>7</v>
      </c>
      <c r="S38" s="674"/>
      <c r="T38" s="600"/>
      <c r="U38" s="600"/>
      <c r="V38" s="600"/>
      <c r="W38" s="600"/>
      <c r="X38" s="601"/>
      <c r="Y38" s="594">
        <f t="shared" si="8"/>
        <v>45923</v>
      </c>
      <c r="Z38" s="641">
        <f t="shared" si="4"/>
        <v>3</v>
      </c>
      <c r="AA38" s="675"/>
      <c r="AB38" s="600"/>
      <c r="AC38" s="600"/>
      <c r="AD38" s="600"/>
      <c r="AE38" s="600"/>
      <c r="AF38" s="601"/>
      <c r="AG38" s="595"/>
      <c r="AH38" s="596"/>
      <c r="AM38" s="595"/>
      <c r="AN38" s="596"/>
      <c r="AT38" s="592" t="str">
        <f>IF($Q$13&gt;$BB$14,"就支超","")</f>
        <v/>
      </c>
      <c r="AW38" s="682"/>
      <c r="AX38" s="683"/>
    </row>
    <row r="39" spans="1:50" s="394" customFormat="1" ht="27" customHeight="1" thickBot="1">
      <c r="A39" s="637">
        <f t="shared" si="6"/>
        <v>45832</v>
      </c>
      <c r="B39" s="641">
        <f t="shared" si="1"/>
        <v>3</v>
      </c>
      <c r="C39" s="669"/>
      <c r="D39" s="600"/>
      <c r="E39" s="600"/>
      <c r="F39" s="600"/>
      <c r="G39" s="600"/>
      <c r="H39" s="601"/>
      <c r="I39" s="594">
        <f t="shared" si="7"/>
        <v>45862</v>
      </c>
      <c r="J39" s="641">
        <f t="shared" si="2"/>
        <v>5</v>
      </c>
      <c r="K39" s="674"/>
      <c r="L39" s="600"/>
      <c r="M39" s="600"/>
      <c r="N39" s="600"/>
      <c r="O39" s="600"/>
      <c r="P39" s="601"/>
      <c r="Q39" s="594">
        <f t="shared" si="5"/>
        <v>45893</v>
      </c>
      <c r="R39" s="641">
        <f t="shared" si="3"/>
        <v>1</v>
      </c>
      <c r="S39" s="674"/>
      <c r="T39" s="600"/>
      <c r="U39" s="600"/>
      <c r="V39" s="600"/>
      <c r="W39" s="600"/>
      <c r="X39" s="601"/>
      <c r="Y39" s="594">
        <f t="shared" si="8"/>
        <v>45924</v>
      </c>
      <c r="Z39" s="641">
        <f t="shared" si="4"/>
        <v>4</v>
      </c>
      <c r="AA39" s="675"/>
      <c r="AB39" s="600"/>
      <c r="AC39" s="600"/>
      <c r="AD39" s="600"/>
      <c r="AE39" s="600"/>
      <c r="AF39" s="601"/>
      <c r="AG39" s="595"/>
      <c r="AH39" s="596"/>
      <c r="AM39" s="595"/>
      <c r="AN39" s="596"/>
      <c r="AT39" s="592" t="str">
        <f>IF($Q$11&lt;$AZ$12,"キー不","")</f>
        <v/>
      </c>
      <c r="AW39" s="682"/>
      <c r="AX39" s="683"/>
    </row>
    <row r="40" spans="1:50" s="394" customFormat="1" ht="27" customHeight="1" thickBot="1">
      <c r="A40" s="637">
        <f t="shared" si="6"/>
        <v>45833</v>
      </c>
      <c r="B40" s="641">
        <f t="shared" si="1"/>
        <v>4</v>
      </c>
      <c r="C40" s="669"/>
      <c r="D40" s="600"/>
      <c r="E40" s="600"/>
      <c r="F40" s="600"/>
      <c r="G40" s="600"/>
      <c r="H40" s="601"/>
      <c r="I40" s="590">
        <f t="shared" si="7"/>
        <v>45863</v>
      </c>
      <c r="J40" s="642">
        <f t="shared" si="2"/>
        <v>6</v>
      </c>
      <c r="K40" s="674"/>
      <c r="L40" s="600"/>
      <c r="M40" s="600"/>
      <c r="N40" s="600"/>
      <c r="O40" s="600"/>
      <c r="P40" s="601"/>
      <c r="Q40" s="594">
        <f t="shared" si="5"/>
        <v>45894</v>
      </c>
      <c r="R40" s="641">
        <f t="shared" si="3"/>
        <v>2</v>
      </c>
      <c r="S40" s="675"/>
      <c r="T40" s="600"/>
      <c r="U40" s="600"/>
      <c r="V40" s="600"/>
      <c r="W40" s="600"/>
      <c r="X40" s="601"/>
      <c r="Y40" s="594">
        <f t="shared" si="8"/>
        <v>45925</v>
      </c>
      <c r="Z40" s="641">
        <f t="shared" si="4"/>
        <v>5</v>
      </c>
      <c r="AA40" s="675"/>
      <c r="AB40" s="600"/>
      <c r="AC40" s="600"/>
      <c r="AD40" s="600"/>
      <c r="AE40" s="600"/>
      <c r="AF40" s="601"/>
      <c r="AG40" s="595"/>
      <c r="AH40" s="596"/>
      <c r="AM40" s="595"/>
      <c r="AN40" s="596"/>
      <c r="AT40" s="592" t="str">
        <f>IF($Q$11&gt;$BB$12,"キー超","")</f>
        <v/>
      </c>
      <c r="AW40" s="684"/>
      <c r="AX40" s="685"/>
    </row>
    <row r="41" spans="1:50" s="394" customFormat="1" ht="27" customHeight="1" thickBot="1">
      <c r="A41" s="637">
        <f t="shared" si="6"/>
        <v>45834</v>
      </c>
      <c r="B41" s="641">
        <f t="shared" si="1"/>
        <v>5</v>
      </c>
      <c r="C41" s="669"/>
      <c r="D41" s="600"/>
      <c r="E41" s="600"/>
      <c r="F41" s="600"/>
      <c r="G41" s="600"/>
      <c r="H41" s="601"/>
      <c r="I41" s="590">
        <f t="shared" si="7"/>
        <v>45864</v>
      </c>
      <c r="J41" s="642">
        <f t="shared" si="2"/>
        <v>7</v>
      </c>
      <c r="K41" s="674"/>
      <c r="L41" s="600"/>
      <c r="M41" s="600"/>
      <c r="N41" s="600"/>
      <c r="O41" s="600"/>
      <c r="P41" s="601"/>
      <c r="Q41" s="594">
        <f t="shared" si="5"/>
        <v>45895</v>
      </c>
      <c r="R41" s="641">
        <f t="shared" si="3"/>
        <v>3</v>
      </c>
      <c r="S41" s="675"/>
      <c r="T41" s="600"/>
      <c r="U41" s="600"/>
      <c r="V41" s="600"/>
      <c r="W41" s="600"/>
      <c r="X41" s="601"/>
      <c r="Y41" s="594">
        <f t="shared" si="8"/>
        <v>45926</v>
      </c>
      <c r="Z41" s="641">
        <f t="shared" si="4"/>
        <v>6</v>
      </c>
      <c r="AA41" s="675"/>
      <c r="AB41" s="600"/>
      <c r="AC41" s="600"/>
      <c r="AD41" s="600"/>
      <c r="AE41" s="600"/>
      <c r="AF41" s="601"/>
      <c r="AG41" s="595"/>
      <c r="AH41" s="596"/>
      <c r="AM41" s="595"/>
      <c r="AN41" s="596"/>
      <c r="AT41" s="592" t="str">
        <f>IF($Q$12&lt;$AZ$13,"実習不","")</f>
        <v/>
      </c>
      <c r="AW41" s="684"/>
      <c r="AX41" s="685"/>
    </row>
    <row r="42" spans="1:50" s="394" customFormat="1" ht="27" customHeight="1" thickBot="1">
      <c r="A42" s="637">
        <f t="shared" si="6"/>
        <v>45835</v>
      </c>
      <c r="B42" s="641">
        <f t="shared" si="1"/>
        <v>6</v>
      </c>
      <c r="C42" s="668"/>
      <c r="D42" s="599"/>
      <c r="E42" s="599"/>
      <c r="F42" s="599"/>
      <c r="G42" s="599"/>
      <c r="H42" s="602"/>
      <c r="I42" s="590">
        <f t="shared" si="7"/>
        <v>45865</v>
      </c>
      <c r="J42" s="642">
        <f t="shared" si="2"/>
        <v>1</v>
      </c>
      <c r="K42" s="674"/>
      <c r="L42" s="600"/>
      <c r="M42" s="600"/>
      <c r="N42" s="600"/>
      <c r="O42" s="600"/>
      <c r="P42" s="601"/>
      <c r="Q42" s="594">
        <f t="shared" si="5"/>
        <v>45896</v>
      </c>
      <c r="R42" s="641">
        <f t="shared" si="3"/>
        <v>4</v>
      </c>
      <c r="S42" s="675"/>
      <c r="T42" s="600"/>
      <c r="U42" s="600"/>
      <c r="V42" s="600"/>
      <c r="W42" s="600"/>
      <c r="X42" s="601"/>
      <c r="Y42" s="594">
        <f t="shared" si="8"/>
        <v>45927</v>
      </c>
      <c r="Z42" s="641">
        <f t="shared" si="4"/>
        <v>7</v>
      </c>
      <c r="AA42" s="676"/>
      <c r="AB42" s="599"/>
      <c r="AC42" s="599"/>
      <c r="AD42" s="599"/>
      <c r="AE42" s="599"/>
      <c r="AF42" s="602"/>
      <c r="AG42" s="595"/>
      <c r="AH42" s="596"/>
      <c r="AM42" s="595"/>
      <c r="AN42" s="596"/>
      <c r="AT42" s="593"/>
      <c r="AW42" s="684"/>
      <c r="AX42" s="685"/>
    </row>
    <row r="43" spans="1:50" s="394" customFormat="1" ht="27" customHeight="1" thickBot="1">
      <c r="A43" s="637">
        <f t="shared" si="6"/>
        <v>45836</v>
      </c>
      <c r="B43" s="641">
        <f t="shared" si="1"/>
        <v>7</v>
      </c>
      <c r="C43" s="668"/>
      <c r="D43" s="599"/>
      <c r="E43" s="599"/>
      <c r="F43" s="599"/>
      <c r="G43" s="599"/>
      <c r="H43" s="602"/>
      <c r="I43" s="590">
        <f t="shared" si="7"/>
        <v>45866</v>
      </c>
      <c r="J43" s="642">
        <f t="shared" si="2"/>
        <v>2</v>
      </c>
      <c r="K43" s="674"/>
      <c r="L43" s="600"/>
      <c r="M43" s="600"/>
      <c r="N43" s="600"/>
      <c r="O43" s="600"/>
      <c r="P43" s="601"/>
      <c r="Q43" s="594">
        <f t="shared" si="5"/>
        <v>45897</v>
      </c>
      <c r="R43" s="641">
        <f>WEEKDAY(Q43)</f>
        <v>5</v>
      </c>
      <c r="S43" s="675"/>
      <c r="T43" s="600"/>
      <c r="U43" s="600"/>
      <c r="V43" s="600"/>
      <c r="W43" s="600"/>
      <c r="X43" s="601"/>
      <c r="Y43" s="594">
        <f t="shared" si="8"/>
        <v>45928</v>
      </c>
      <c r="Z43" s="641">
        <f t="shared" si="4"/>
        <v>1</v>
      </c>
      <c r="AA43" s="676"/>
      <c r="AB43" s="599"/>
      <c r="AC43" s="599"/>
      <c r="AD43" s="599"/>
      <c r="AE43" s="599"/>
      <c r="AF43" s="602"/>
      <c r="AG43" s="595"/>
      <c r="AH43" s="596"/>
      <c r="AM43" s="595"/>
      <c r="AN43" s="596"/>
      <c r="AT43" s="592" t="str">
        <f>IF(L11&lt;&gt;Q11,"キー一","")</f>
        <v/>
      </c>
      <c r="AW43" s="684"/>
      <c r="AX43" s="685"/>
    </row>
    <row r="44" spans="1:50" s="394" customFormat="1" ht="27" customHeight="1" thickBot="1">
      <c r="A44" s="637">
        <f t="shared" si="6"/>
        <v>45837</v>
      </c>
      <c r="B44" s="641">
        <f t="shared" si="1"/>
        <v>1</v>
      </c>
      <c r="C44" s="669"/>
      <c r="D44" s="600"/>
      <c r="E44" s="600"/>
      <c r="F44" s="600"/>
      <c r="G44" s="600"/>
      <c r="H44" s="601"/>
      <c r="I44" s="590">
        <f t="shared" si="7"/>
        <v>45867</v>
      </c>
      <c r="J44" s="642">
        <f t="shared" si="2"/>
        <v>3</v>
      </c>
      <c r="K44" s="674"/>
      <c r="L44" s="600"/>
      <c r="M44" s="600"/>
      <c r="N44" s="600"/>
      <c r="O44" s="600"/>
      <c r="P44" s="601"/>
      <c r="Q44" s="594">
        <f t="shared" si="5"/>
        <v>45898</v>
      </c>
      <c r="R44" s="641">
        <f>WEEKDAY(Q44)</f>
        <v>6</v>
      </c>
      <c r="S44" s="675"/>
      <c r="T44" s="600"/>
      <c r="U44" s="600"/>
      <c r="V44" s="600"/>
      <c r="W44" s="600"/>
      <c r="X44" s="601"/>
      <c r="Y44" s="594">
        <f t="shared" si="8"/>
        <v>45929</v>
      </c>
      <c r="Z44" s="641">
        <f t="shared" si="4"/>
        <v>2</v>
      </c>
      <c r="AA44" s="675"/>
      <c r="AB44" s="600"/>
      <c r="AC44" s="600"/>
      <c r="AD44" s="600"/>
      <c r="AE44" s="600"/>
      <c r="AF44" s="601"/>
      <c r="AG44" s="595"/>
      <c r="AH44" s="596"/>
      <c r="AM44" s="595"/>
      <c r="AN44" s="596"/>
      <c r="AT44" s="738" t="str">
        <f>IF(L12&lt;&gt;Q12,"実習一","")</f>
        <v/>
      </c>
      <c r="AW44" s="684"/>
      <c r="AX44" s="685"/>
    </row>
    <row r="45" spans="1:50" s="394" customFormat="1" ht="27" customHeight="1">
      <c r="A45" s="638">
        <f t="shared" si="6"/>
        <v>45838</v>
      </c>
      <c r="B45" s="642">
        <f t="shared" si="1"/>
        <v>2</v>
      </c>
      <c r="C45" s="671"/>
      <c r="D45" s="599"/>
      <c r="E45" s="599"/>
      <c r="F45" s="599"/>
      <c r="G45" s="599"/>
      <c r="H45" s="602"/>
      <c r="I45" s="590">
        <f t="shared" si="7"/>
        <v>45868</v>
      </c>
      <c r="J45" s="642">
        <f t="shared" si="2"/>
        <v>4</v>
      </c>
      <c r="K45" s="674"/>
      <c r="L45" s="600"/>
      <c r="M45" s="600"/>
      <c r="N45" s="600"/>
      <c r="O45" s="600"/>
      <c r="P45" s="601"/>
      <c r="Q45" s="594">
        <f t="shared" si="5"/>
        <v>45899</v>
      </c>
      <c r="R45" s="641">
        <f t="shared" ref="R45:R47" si="9">WEEKDAY(Q45)</f>
        <v>7</v>
      </c>
      <c r="S45" s="675"/>
      <c r="T45" s="600"/>
      <c r="U45" s="600"/>
      <c r="V45" s="600"/>
      <c r="W45" s="600"/>
      <c r="X45" s="601"/>
      <c r="Y45" s="590">
        <f t="shared" si="8"/>
        <v>45930</v>
      </c>
      <c r="Z45" s="642">
        <f t="shared" si="4"/>
        <v>3</v>
      </c>
      <c r="AA45" s="679"/>
      <c r="AB45" s="599"/>
      <c r="AC45" s="599"/>
      <c r="AD45" s="599"/>
      <c r="AE45" s="599"/>
      <c r="AF45" s="602"/>
      <c r="AG45" s="595"/>
      <c r="AH45" s="596"/>
      <c r="AM45" s="595"/>
      <c r="AN45" s="596"/>
      <c r="AT45" s="593"/>
      <c r="AW45" s="684"/>
      <c r="AX45" s="685"/>
    </row>
    <row r="46" spans="1:50" s="394" customFormat="1" ht="27" customHeight="1">
      <c r="A46" s="637">
        <f t="shared" si="6"/>
        <v>45839</v>
      </c>
      <c r="B46" s="641">
        <f t="shared" si="1"/>
        <v>3</v>
      </c>
      <c r="C46" s="669"/>
      <c r="D46" s="600"/>
      <c r="E46" s="600"/>
      <c r="F46" s="600"/>
      <c r="G46" s="600"/>
      <c r="H46" s="601"/>
      <c r="I46" s="590">
        <f t="shared" si="7"/>
        <v>45869</v>
      </c>
      <c r="J46" s="642">
        <f t="shared" si="2"/>
        <v>5</v>
      </c>
      <c r="K46" s="674"/>
      <c r="L46" s="600"/>
      <c r="M46" s="600"/>
      <c r="N46" s="600"/>
      <c r="O46" s="600"/>
      <c r="P46" s="601"/>
      <c r="Q46" s="594">
        <f t="shared" si="5"/>
        <v>45900</v>
      </c>
      <c r="R46" s="641">
        <f t="shared" si="9"/>
        <v>1</v>
      </c>
      <c r="S46" s="675"/>
      <c r="T46" s="600"/>
      <c r="U46" s="600"/>
      <c r="V46" s="600"/>
      <c r="W46" s="600"/>
      <c r="X46" s="601"/>
      <c r="Y46" s="594">
        <f t="shared" si="8"/>
        <v>45931</v>
      </c>
      <c r="Z46" s="641">
        <f t="shared" si="4"/>
        <v>4</v>
      </c>
      <c r="AA46" s="675"/>
      <c r="AB46" s="600"/>
      <c r="AC46" s="600"/>
      <c r="AD46" s="600"/>
      <c r="AE46" s="600"/>
      <c r="AF46" s="601"/>
      <c r="AG46" s="595"/>
      <c r="AH46" s="596"/>
      <c r="AM46" s="595"/>
      <c r="AN46" s="596"/>
      <c r="AT46" s="593"/>
      <c r="AW46" s="684"/>
      <c r="AX46" s="685"/>
    </row>
    <row r="47" spans="1:50" s="394" customFormat="1" ht="27" customHeight="1">
      <c r="A47" s="637">
        <f t="shared" si="6"/>
        <v>45840</v>
      </c>
      <c r="B47" s="641">
        <f t="shared" si="1"/>
        <v>4</v>
      </c>
      <c r="C47" s="669"/>
      <c r="D47" s="600"/>
      <c r="E47" s="600"/>
      <c r="F47" s="600"/>
      <c r="G47" s="600"/>
      <c r="H47" s="601"/>
      <c r="I47" s="594">
        <f t="shared" si="7"/>
        <v>45870</v>
      </c>
      <c r="J47" s="641">
        <f t="shared" si="2"/>
        <v>6</v>
      </c>
      <c r="K47" s="693"/>
      <c r="L47" s="694"/>
      <c r="M47" s="694"/>
      <c r="N47" s="694"/>
      <c r="O47" s="694"/>
      <c r="P47" s="695"/>
      <c r="Q47" s="594">
        <f t="shared" si="5"/>
        <v>45901</v>
      </c>
      <c r="R47" s="641">
        <f t="shared" si="9"/>
        <v>2</v>
      </c>
      <c r="S47" s="675"/>
      <c r="T47" s="600"/>
      <c r="U47" s="600"/>
      <c r="V47" s="600"/>
      <c r="W47" s="600"/>
      <c r="X47" s="601"/>
      <c r="Y47" s="594">
        <f t="shared" si="8"/>
        <v>45932</v>
      </c>
      <c r="Z47" s="641">
        <f t="shared" si="4"/>
        <v>5</v>
      </c>
      <c r="AA47" s="675"/>
      <c r="AB47" s="600"/>
      <c r="AC47" s="600"/>
      <c r="AD47" s="600"/>
      <c r="AE47" s="600"/>
      <c r="AF47" s="601"/>
      <c r="AG47" s="595"/>
      <c r="AH47" s="596"/>
      <c r="AI47" s="595"/>
      <c r="AJ47" s="595"/>
      <c r="AK47" s="595"/>
      <c r="AL47" s="595"/>
      <c r="AM47" s="595"/>
      <c r="AN47" s="596"/>
      <c r="AS47" s="1603" t="s">
        <v>159</v>
      </c>
      <c r="AT47" s="1603"/>
      <c r="AW47" s="684"/>
      <c r="AX47" s="685"/>
    </row>
    <row r="48" spans="1:50" s="394" customFormat="1" ht="8.4" customHeight="1" thickBot="1">
      <c r="A48" s="639"/>
      <c r="B48" s="654"/>
      <c r="C48" s="672"/>
      <c r="D48" s="603"/>
      <c r="E48" s="603"/>
      <c r="F48" s="603"/>
      <c r="G48" s="603"/>
      <c r="H48" s="604"/>
      <c r="I48" s="655"/>
      <c r="J48" s="654"/>
      <c r="K48" s="692"/>
      <c r="L48" s="696"/>
      <c r="M48" s="696"/>
      <c r="N48" s="696"/>
      <c r="O48" s="696"/>
      <c r="P48" s="697"/>
      <c r="Q48" s="655"/>
      <c r="R48" s="654"/>
      <c r="S48" s="678"/>
      <c r="T48" s="603"/>
      <c r="U48" s="603"/>
      <c r="V48" s="603"/>
      <c r="W48" s="603"/>
      <c r="X48" s="604"/>
      <c r="Y48" s="655"/>
      <c r="Z48" s="654"/>
      <c r="AA48" s="678"/>
      <c r="AB48" s="603"/>
      <c r="AC48" s="603"/>
      <c r="AD48" s="603"/>
      <c r="AE48" s="603"/>
      <c r="AF48" s="604"/>
      <c r="AG48" s="595"/>
      <c r="AH48" s="596"/>
      <c r="AI48" s="595"/>
      <c r="AJ48" s="595"/>
      <c r="AK48" s="595"/>
      <c r="AL48" s="595"/>
      <c r="AM48" s="595"/>
      <c r="AN48" s="596"/>
      <c r="AS48" s="593"/>
      <c r="AT48" s="593"/>
      <c r="AW48" s="684"/>
      <c r="AX48" s="685"/>
    </row>
    <row r="49" spans="1:46" s="74" customFormat="1" ht="27" customHeight="1" thickTop="1">
      <c r="A49" s="1575" t="s">
        <v>56</v>
      </c>
      <c r="B49" s="1576"/>
      <c r="C49" s="1143">
        <f>COUNTIF(C17:C47,"*")-COUNTIF(C17:C47,"入校式")-COUNTIF(C17:C47,"修了式")-COUNTIF(C17:C47,"休校日")-COUNTIF(C17:C47,"就職活動日*")</f>
        <v>0</v>
      </c>
      <c r="D49" s="1577" t="s">
        <v>55</v>
      </c>
      <c r="E49" s="1578"/>
      <c r="F49" s="1578"/>
      <c r="G49" s="1161"/>
      <c r="H49" s="1162"/>
      <c r="I49" s="1575" t="s">
        <v>56</v>
      </c>
      <c r="J49" s="1576"/>
      <c r="K49" s="1144">
        <f>COUNTIF(K17:K47,"*")-COUNTIF(K17:K47,"修了式")-COUNTIF(K17:K47,"休校日")-COUNTIF(K17:K47,"就職活動日*")</f>
        <v>0</v>
      </c>
      <c r="L49" s="1577" t="s">
        <v>55</v>
      </c>
      <c r="M49" s="1578"/>
      <c r="N49" s="1578"/>
      <c r="O49" s="1161"/>
      <c r="P49" s="1162"/>
      <c r="Q49" s="1575" t="s">
        <v>56</v>
      </c>
      <c r="R49" s="1576"/>
      <c r="S49" s="1144">
        <f>COUNTIF(S17:S47,"*")-COUNTIF(S17:S47,"修了式")-COUNTIF(S17:S47,"休校日")-COUNTIF(S17:S47,"就職活動日*")</f>
        <v>0</v>
      </c>
      <c r="T49" s="1577" t="s">
        <v>55</v>
      </c>
      <c r="U49" s="1578"/>
      <c r="V49" s="1578"/>
      <c r="W49" s="1161"/>
      <c r="X49" s="1162"/>
      <c r="Y49" s="1575" t="s">
        <v>56</v>
      </c>
      <c r="Z49" s="1576"/>
      <c r="AA49" s="1143">
        <f>COUNTIF(AA17:AA47,"*")-COUNTIF(AA17:AA47,"修了式")-COUNTIF(AA17:AA47,"休校日")-COUNTIF(AA17:AA47,"就職活動日*")</f>
        <v>0</v>
      </c>
      <c r="AB49" s="1577" t="s">
        <v>55</v>
      </c>
      <c r="AC49" s="1578"/>
      <c r="AD49" s="1578"/>
      <c r="AE49" s="1161"/>
      <c r="AF49" s="1162"/>
      <c r="AG49" s="1692"/>
      <c r="AH49" s="1693"/>
      <c r="AJ49" s="1585"/>
      <c r="AK49" s="1585"/>
      <c r="AL49" s="1585"/>
      <c r="AM49" s="1693"/>
      <c r="AN49" s="1693"/>
      <c r="AP49" s="1585"/>
      <c r="AQ49" s="1585"/>
      <c r="AR49" s="1585"/>
      <c r="AS49" s="74">
        <f>SUM(A49:AR49)</f>
        <v>0</v>
      </c>
      <c r="AT49" s="74" t="s">
        <v>55</v>
      </c>
    </row>
    <row r="50" spans="1:46" s="74" customFormat="1" ht="27" customHeight="1" thickBot="1">
      <c r="A50" s="1612" t="s">
        <v>288</v>
      </c>
      <c r="B50" s="1598"/>
      <c r="C50" s="1147">
        <f>COUNTIF(C17:C47,"*★*")</f>
        <v>0</v>
      </c>
      <c r="D50" s="1694" t="s">
        <v>1063</v>
      </c>
      <c r="E50" s="1695"/>
      <c r="F50" s="1695"/>
      <c r="G50" s="1163"/>
      <c r="H50" s="1164"/>
      <c r="I50" s="1612" t="s">
        <v>288</v>
      </c>
      <c r="J50" s="1598"/>
      <c r="K50" s="1147">
        <f>COUNTIF(K17:K47,"*★*")</f>
        <v>0</v>
      </c>
      <c r="L50" s="1694" t="s">
        <v>1063</v>
      </c>
      <c r="M50" s="1695"/>
      <c r="N50" s="1695"/>
      <c r="O50" s="1163"/>
      <c r="P50" s="1164"/>
      <c r="Q50" s="1612" t="s">
        <v>288</v>
      </c>
      <c r="R50" s="1598"/>
      <c r="S50" s="1147">
        <f>COUNTIF(S17:S47,"*★*")</f>
        <v>0</v>
      </c>
      <c r="T50" s="1694" t="s">
        <v>1063</v>
      </c>
      <c r="U50" s="1695"/>
      <c r="V50" s="1695"/>
      <c r="W50" s="1163"/>
      <c r="X50" s="1164"/>
      <c r="Y50" s="1612" t="s">
        <v>288</v>
      </c>
      <c r="Z50" s="1598"/>
      <c r="AA50" s="1147">
        <f>COUNTIF(AA17:AA47,"*★*")</f>
        <v>0</v>
      </c>
      <c r="AB50" s="1694" t="s">
        <v>1063</v>
      </c>
      <c r="AC50" s="1695"/>
      <c r="AD50" s="1695"/>
      <c r="AE50" s="1163"/>
      <c r="AF50" s="1164"/>
      <c r="AG50" s="1142"/>
      <c r="AJ50" s="713"/>
      <c r="AK50" s="713"/>
      <c r="AL50" s="713"/>
      <c r="AP50" s="713"/>
      <c r="AQ50" s="713"/>
      <c r="AR50" s="713"/>
      <c r="AS50" s="74">
        <f>SUM(A50:AR50)</f>
        <v>0</v>
      </c>
      <c r="AT50" s="74" t="s">
        <v>55</v>
      </c>
    </row>
    <row r="51" spans="1:46" s="74" customFormat="1" ht="27" customHeight="1" thickTop="1">
      <c r="A51" s="1701" t="s">
        <v>53</v>
      </c>
      <c r="B51" s="1702"/>
      <c r="C51" s="1165">
        <f>SUM(D17:D47)</f>
        <v>0</v>
      </c>
      <c r="D51" s="1703" t="s">
        <v>52</v>
      </c>
      <c r="E51" s="1704"/>
      <c r="F51" s="1705"/>
      <c r="G51" s="1166"/>
      <c r="H51" s="1167"/>
      <c r="I51" s="1701" t="s">
        <v>53</v>
      </c>
      <c r="J51" s="1702"/>
      <c r="K51" s="1165">
        <f>SUM(L17:L47)</f>
        <v>0</v>
      </c>
      <c r="L51" s="1703" t="s">
        <v>52</v>
      </c>
      <c r="M51" s="1704"/>
      <c r="N51" s="1705"/>
      <c r="O51" s="1166"/>
      <c r="P51" s="1167"/>
      <c r="Q51" s="1701" t="s">
        <v>53</v>
      </c>
      <c r="R51" s="1702"/>
      <c r="S51" s="1165">
        <f>SUM(T17:T47)</f>
        <v>0</v>
      </c>
      <c r="T51" s="1703" t="s">
        <v>52</v>
      </c>
      <c r="U51" s="1706"/>
      <c r="V51" s="1705"/>
      <c r="W51" s="1166"/>
      <c r="X51" s="1167"/>
      <c r="Y51" s="1701" t="s">
        <v>53</v>
      </c>
      <c r="Z51" s="1702"/>
      <c r="AA51" s="1165">
        <f>SUM(AB17:AB47)</f>
        <v>0</v>
      </c>
      <c r="AB51" s="1703" t="s">
        <v>52</v>
      </c>
      <c r="AC51" s="1704"/>
      <c r="AD51" s="1705"/>
      <c r="AE51" s="1166"/>
      <c r="AF51" s="1167"/>
      <c r="AG51" s="1692"/>
      <c r="AH51" s="1693"/>
      <c r="AI51" s="686"/>
      <c r="AJ51" s="1585"/>
      <c r="AK51" s="1585"/>
      <c r="AL51" s="1585"/>
      <c r="AM51" s="1693"/>
      <c r="AN51" s="1693"/>
      <c r="AP51" s="1585"/>
      <c r="AQ51" s="1585"/>
      <c r="AR51" s="1585"/>
      <c r="AS51" s="74">
        <f t="shared" ref="AS51" si="10">SUM(A51:AR51)</f>
        <v>0</v>
      </c>
      <c r="AT51" s="74" t="s">
        <v>52</v>
      </c>
    </row>
    <row r="52" spans="1:46" s="74" customFormat="1" ht="27" customHeight="1">
      <c r="A52" s="1700" t="s">
        <v>54</v>
      </c>
      <c r="B52" s="1576"/>
      <c r="C52" s="1143">
        <f>SUM(E17:E47)</f>
        <v>0</v>
      </c>
      <c r="D52" s="1577" t="s">
        <v>52</v>
      </c>
      <c r="E52" s="1578"/>
      <c r="F52" s="1578"/>
      <c r="G52" s="1161"/>
      <c r="H52" s="1162"/>
      <c r="I52" s="1575" t="s">
        <v>54</v>
      </c>
      <c r="J52" s="1576"/>
      <c r="K52" s="1143">
        <f>SUM(M17:M47)</f>
        <v>0</v>
      </c>
      <c r="L52" s="1577" t="s">
        <v>52</v>
      </c>
      <c r="M52" s="1578"/>
      <c r="N52" s="1578"/>
      <c r="O52" s="1161"/>
      <c r="P52" s="1162"/>
      <c r="Q52" s="1575" t="s">
        <v>54</v>
      </c>
      <c r="R52" s="1576"/>
      <c r="S52" s="1143">
        <f>SUM(U17:U47)</f>
        <v>0</v>
      </c>
      <c r="T52" s="1577" t="s">
        <v>52</v>
      </c>
      <c r="U52" s="1578"/>
      <c r="V52" s="1578"/>
      <c r="W52" s="1161"/>
      <c r="X52" s="1162"/>
      <c r="Y52" s="1575" t="s">
        <v>54</v>
      </c>
      <c r="Z52" s="1576"/>
      <c r="AA52" s="1143">
        <f>SUM(AC17:AC47)</f>
        <v>0</v>
      </c>
      <c r="AB52" s="1577" t="s">
        <v>52</v>
      </c>
      <c r="AC52" s="1578"/>
      <c r="AD52" s="1578"/>
      <c r="AE52" s="1161"/>
      <c r="AF52" s="1162"/>
      <c r="AG52" s="1692"/>
      <c r="AH52" s="1693"/>
      <c r="AJ52" s="1585"/>
      <c r="AK52" s="1585"/>
      <c r="AL52" s="1585"/>
      <c r="AM52" s="1693"/>
      <c r="AN52" s="1693"/>
      <c r="AP52" s="1585"/>
      <c r="AQ52" s="1585"/>
      <c r="AR52" s="1585"/>
      <c r="AS52" s="74">
        <f t="shared" ref="AS52:AS57" si="11">SUM(A52:AR52)</f>
        <v>0</v>
      </c>
      <c r="AT52" s="74" t="s">
        <v>52</v>
      </c>
    </row>
    <row r="53" spans="1:46" s="74" customFormat="1" ht="27" customHeight="1">
      <c r="A53" s="1698" t="s">
        <v>487</v>
      </c>
      <c r="B53" s="1581"/>
      <c r="C53" s="1152">
        <f>SUM(F17:F47)</f>
        <v>0</v>
      </c>
      <c r="D53" s="1582" t="s">
        <v>52</v>
      </c>
      <c r="E53" s="1583"/>
      <c r="F53" s="1583"/>
      <c r="G53" s="1168"/>
      <c r="H53" s="1169"/>
      <c r="I53" s="1580" t="s">
        <v>486</v>
      </c>
      <c r="J53" s="1581"/>
      <c r="K53" s="1152">
        <f>SUM(N17:N47)</f>
        <v>0</v>
      </c>
      <c r="L53" s="1582" t="s">
        <v>52</v>
      </c>
      <c r="M53" s="1583"/>
      <c r="N53" s="1583"/>
      <c r="O53" s="1168"/>
      <c r="P53" s="1169"/>
      <c r="Q53" s="1699" t="s">
        <v>486</v>
      </c>
      <c r="R53" s="1581"/>
      <c r="S53" s="1152">
        <f>SUM(V17:V47)</f>
        <v>0</v>
      </c>
      <c r="T53" s="1582" t="s">
        <v>52</v>
      </c>
      <c r="U53" s="1583"/>
      <c r="V53" s="1583"/>
      <c r="W53" s="1168"/>
      <c r="X53" s="1169"/>
      <c r="Y53" s="1580" t="s">
        <v>486</v>
      </c>
      <c r="Z53" s="1581"/>
      <c r="AA53" s="1152">
        <f>SUM(AD17:AD47)</f>
        <v>0</v>
      </c>
      <c r="AB53" s="1582" t="s">
        <v>52</v>
      </c>
      <c r="AC53" s="1583"/>
      <c r="AD53" s="1583"/>
      <c r="AE53" s="1168"/>
      <c r="AF53" s="1169"/>
      <c r="AG53" s="1692"/>
      <c r="AH53" s="1693"/>
      <c r="AJ53" s="1585"/>
      <c r="AK53" s="1585"/>
      <c r="AL53" s="1585"/>
      <c r="AM53" s="1693"/>
      <c r="AN53" s="1693"/>
      <c r="AP53" s="1585"/>
      <c r="AQ53" s="1585"/>
      <c r="AR53" s="1585"/>
      <c r="AS53" s="74">
        <f t="shared" si="11"/>
        <v>0</v>
      </c>
      <c r="AT53" s="74" t="s">
        <v>52</v>
      </c>
    </row>
    <row r="54" spans="1:46" s="74" customFormat="1" ht="27" customHeight="1">
      <c r="A54" s="1698" t="s">
        <v>57</v>
      </c>
      <c r="B54" s="1581"/>
      <c r="C54" s="1152">
        <f>SUM(G17:G47)</f>
        <v>0</v>
      </c>
      <c r="D54" s="1582" t="s">
        <v>52</v>
      </c>
      <c r="E54" s="1583"/>
      <c r="F54" s="1583"/>
      <c r="G54" s="1168"/>
      <c r="H54" s="1169"/>
      <c r="I54" s="1580" t="s">
        <v>57</v>
      </c>
      <c r="J54" s="1581"/>
      <c r="K54" s="1152">
        <f>SUM(O17:O47)</f>
        <v>0</v>
      </c>
      <c r="L54" s="1582" t="s">
        <v>52</v>
      </c>
      <c r="M54" s="1583"/>
      <c r="N54" s="1583"/>
      <c r="O54" s="1168"/>
      <c r="P54" s="1169"/>
      <c r="Q54" s="1699" t="s">
        <v>57</v>
      </c>
      <c r="R54" s="1581"/>
      <c r="S54" s="1152">
        <f>SUM(W17:W47)</f>
        <v>0</v>
      </c>
      <c r="T54" s="1582" t="s">
        <v>52</v>
      </c>
      <c r="U54" s="1583"/>
      <c r="V54" s="1583"/>
      <c r="W54" s="1168"/>
      <c r="X54" s="1169"/>
      <c r="Y54" s="1580" t="s">
        <v>57</v>
      </c>
      <c r="Z54" s="1581"/>
      <c r="AA54" s="1152">
        <f>SUM(AE17:AE47)</f>
        <v>0</v>
      </c>
      <c r="AB54" s="1582" t="s">
        <v>52</v>
      </c>
      <c r="AC54" s="1583"/>
      <c r="AD54" s="1583"/>
      <c r="AE54" s="1168"/>
      <c r="AF54" s="1169"/>
      <c r="AG54" s="1692"/>
      <c r="AH54" s="1693"/>
      <c r="AJ54" s="1585"/>
      <c r="AK54" s="1585"/>
      <c r="AL54" s="1585"/>
      <c r="AM54" s="1693"/>
      <c r="AN54" s="1693"/>
      <c r="AP54" s="1585"/>
      <c r="AQ54" s="1585"/>
      <c r="AR54" s="1585"/>
      <c r="AS54" s="74">
        <f t="shared" si="11"/>
        <v>0</v>
      </c>
      <c r="AT54" s="74" t="s">
        <v>52</v>
      </c>
    </row>
    <row r="55" spans="1:46" s="74" customFormat="1" ht="27" customHeight="1" thickBot="1">
      <c r="A55" s="1580" t="s">
        <v>474</v>
      </c>
      <c r="B55" s="1581"/>
      <c r="C55" s="1152">
        <f>SUM(H17:H47)</f>
        <v>0</v>
      </c>
      <c r="D55" s="1582" t="s">
        <v>52</v>
      </c>
      <c r="E55" s="1583"/>
      <c r="F55" s="1583"/>
      <c r="G55" s="1168"/>
      <c r="H55" s="1169"/>
      <c r="I55" s="1580" t="s">
        <v>474</v>
      </c>
      <c r="J55" s="1581"/>
      <c r="K55" s="1152">
        <f>SUM(P17:P47)</f>
        <v>0</v>
      </c>
      <c r="L55" s="1582" t="s">
        <v>52</v>
      </c>
      <c r="M55" s="1583"/>
      <c r="N55" s="1583"/>
      <c r="O55" s="1168"/>
      <c r="P55" s="1169"/>
      <c r="Q55" s="1699" t="s">
        <v>474</v>
      </c>
      <c r="R55" s="1581"/>
      <c r="S55" s="1152">
        <f>SUM(X17:X47)</f>
        <v>0</v>
      </c>
      <c r="T55" s="1582" t="s">
        <v>52</v>
      </c>
      <c r="U55" s="1583"/>
      <c r="V55" s="1583"/>
      <c r="W55" s="1168"/>
      <c r="X55" s="1169"/>
      <c r="Y55" s="1580" t="s">
        <v>474</v>
      </c>
      <c r="Z55" s="1581"/>
      <c r="AA55" s="1152">
        <f>SUM(AF17:AF47)</f>
        <v>0</v>
      </c>
      <c r="AB55" s="1582" t="s">
        <v>52</v>
      </c>
      <c r="AC55" s="1583"/>
      <c r="AD55" s="1583"/>
      <c r="AE55" s="1168"/>
      <c r="AF55" s="1169"/>
      <c r="AG55" s="1692"/>
      <c r="AH55" s="1693"/>
      <c r="AJ55" s="1585"/>
      <c r="AK55" s="1585"/>
      <c r="AL55" s="1585"/>
      <c r="AM55" s="1693"/>
      <c r="AN55" s="1693"/>
      <c r="AP55" s="1585"/>
      <c r="AQ55" s="1585"/>
      <c r="AR55" s="1585"/>
      <c r="AS55" s="74">
        <f t="shared" ref="AS55" si="12">SUM(A55:AR55)</f>
        <v>0</v>
      </c>
      <c r="AT55" s="74" t="s">
        <v>52</v>
      </c>
    </row>
    <row r="56" spans="1:46" s="74" customFormat="1" ht="27" hidden="1" customHeight="1" thickBot="1">
      <c r="A56" s="1597" t="s">
        <v>288</v>
      </c>
      <c r="B56" s="1598"/>
      <c r="C56" s="1154"/>
      <c r="D56" s="1599" t="s">
        <v>52</v>
      </c>
      <c r="E56" s="1600"/>
      <c r="F56" s="1600"/>
      <c r="G56" s="1170"/>
      <c r="H56" s="1171"/>
      <c r="I56" s="1597" t="s">
        <v>288</v>
      </c>
      <c r="J56" s="1602"/>
      <c r="K56" s="1154"/>
      <c r="L56" s="1599" t="s">
        <v>52</v>
      </c>
      <c r="M56" s="1600"/>
      <c r="N56" s="1600"/>
      <c r="O56" s="1170"/>
      <c r="P56" s="1171"/>
      <c r="Q56" s="1597" t="s">
        <v>288</v>
      </c>
      <c r="R56" s="1602"/>
      <c r="S56" s="1154"/>
      <c r="T56" s="1599" t="s">
        <v>52</v>
      </c>
      <c r="U56" s="1600"/>
      <c r="V56" s="1600"/>
      <c r="W56" s="1170"/>
      <c r="X56" s="1171"/>
      <c r="Y56" s="1597" t="s">
        <v>288</v>
      </c>
      <c r="Z56" s="1598"/>
      <c r="AA56" s="1154"/>
      <c r="AB56" s="1599" t="s">
        <v>52</v>
      </c>
      <c r="AC56" s="1600"/>
      <c r="AD56" s="1600"/>
      <c r="AE56" s="1170"/>
      <c r="AF56" s="1171"/>
      <c r="AG56" s="1710"/>
      <c r="AH56" s="1585"/>
      <c r="AI56" s="687"/>
      <c r="AJ56" s="1711"/>
      <c r="AK56" s="1711"/>
      <c r="AL56" s="1711"/>
      <c r="AM56" s="1711"/>
      <c r="AN56" s="1585"/>
      <c r="AO56" s="687"/>
      <c r="AP56" s="1711"/>
      <c r="AQ56" s="1711"/>
      <c r="AR56" s="1711"/>
      <c r="AS56" s="1177">
        <f t="shared" si="11"/>
        <v>0</v>
      </c>
      <c r="AT56" s="201" t="s">
        <v>52</v>
      </c>
    </row>
    <row r="57" spans="1:46" s="74" customFormat="1" ht="27" customHeight="1" thickTop="1" thickBot="1">
      <c r="A57" s="1591" t="s">
        <v>161</v>
      </c>
      <c r="B57" s="1592"/>
      <c r="C57" s="1157">
        <f>SUM(C51:C55)</f>
        <v>0</v>
      </c>
      <c r="D57" s="1593" t="s">
        <v>52</v>
      </c>
      <c r="E57" s="1594"/>
      <c r="F57" s="1596"/>
      <c r="G57" s="1172"/>
      <c r="H57" s="1173"/>
      <c r="I57" s="1591" t="s">
        <v>161</v>
      </c>
      <c r="J57" s="1592"/>
      <c r="K57" s="1158">
        <f>SUM(K51:K55)</f>
        <v>0</v>
      </c>
      <c r="L57" s="1594" t="s">
        <v>52</v>
      </c>
      <c r="M57" s="1594"/>
      <c r="N57" s="1596"/>
      <c r="O57" s="1172"/>
      <c r="P57" s="1173"/>
      <c r="Q57" s="1696" t="s">
        <v>161</v>
      </c>
      <c r="R57" s="1697"/>
      <c r="S57" s="1157">
        <f>SUM(S51:S55)</f>
        <v>0</v>
      </c>
      <c r="T57" s="1707" t="s">
        <v>52</v>
      </c>
      <c r="U57" s="1708"/>
      <c r="V57" s="1596"/>
      <c r="W57" s="1172"/>
      <c r="X57" s="1173"/>
      <c r="Y57" s="1591" t="s">
        <v>161</v>
      </c>
      <c r="Z57" s="1592"/>
      <c r="AA57" s="1157">
        <f>SUM(AA51:AA55)</f>
        <v>0</v>
      </c>
      <c r="AB57" s="1593" t="s">
        <v>52</v>
      </c>
      <c r="AC57" s="1594"/>
      <c r="AD57" s="1596"/>
      <c r="AE57" s="1172"/>
      <c r="AF57" s="1173"/>
      <c r="AG57" s="1709"/>
      <c r="AH57" s="1585"/>
      <c r="AJ57" s="1585"/>
      <c r="AK57" s="1585"/>
      <c r="AL57" s="1585"/>
      <c r="AM57" s="1585"/>
      <c r="AN57" s="1585"/>
      <c r="AP57" s="1585"/>
      <c r="AQ57" s="1585"/>
      <c r="AR57" s="1585"/>
      <c r="AS57" s="74">
        <f t="shared" si="11"/>
        <v>0</v>
      </c>
      <c r="AT57" s="74" t="s">
        <v>52</v>
      </c>
    </row>
    <row r="58" spans="1:46" s="74" customFormat="1" ht="27" customHeight="1" thickTop="1" thickBot="1">
      <c r="A58" s="1586" t="s">
        <v>132</v>
      </c>
      <c r="B58" s="1587"/>
      <c r="C58" s="410">
        <v>3</v>
      </c>
      <c r="D58" s="1588" t="s">
        <v>52</v>
      </c>
      <c r="E58" s="1589"/>
      <c r="F58" s="1589"/>
      <c r="G58" s="628"/>
      <c r="H58" s="629"/>
      <c r="I58" s="1586" t="s">
        <v>132</v>
      </c>
      <c r="J58" s="1587"/>
      <c r="K58" s="411"/>
      <c r="L58" s="1588" t="s">
        <v>52</v>
      </c>
      <c r="M58" s="1589"/>
      <c r="N58" s="1589"/>
      <c r="O58" s="628"/>
      <c r="P58" s="629"/>
      <c r="Q58" s="1586" t="s">
        <v>132</v>
      </c>
      <c r="R58" s="1587"/>
      <c r="S58" s="411"/>
      <c r="T58" s="1588" t="s">
        <v>52</v>
      </c>
      <c r="U58" s="1589"/>
      <c r="V58" s="1589"/>
      <c r="W58" s="628"/>
      <c r="X58" s="629"/>
      <c r="Y58" s="1586" t="s">
        <v>132</v>
      </c>
      <c r="Z58" s="1587"/>
      <c r="AA58" s="410"/>
      <c r="AB58" s="1588" t="s">
        <v>52</v>
      </c>
      <c r="AC58" s="1589"/>
      <c r="AD58" s="1589"/>
      <c r="AE58" s="628"/>
      <c r="AF58" s="629"/>
      <c r="AG58" s="1692"/>
      <c r="AH58" s="1693"/>
      <c r="AJ58" s="1585"/>
      <c r="AK58" s="1585"/>
      <c r="AL58" s="1585"/>
      <c r="AM58" s="1693"/>
      <c r="AN58" s="1693"/>
      <c r="AP58" s="1585"/>
      <c r="AQ58" s="1585"/>
      <c r="AR58" s="1585"/>
      <c r="AS58" s="75">
        <f t="shared" ref="AS58" si="13">SUM(AA58,AI58,AO58)</f>
        <v>0</v>
      </c>
      <c r="AT58" s="74" t="s">
        <v>52</v>
      </c>
    </row>
    <row r="59" spans="1:46" ht="27" customHeight="1" thickTop="1">
      <c r="C59" s="392"/>
      <c r="F59" s="382"/>
      <c r="G59" s="382"/>
      <c r="H59" s="382"/>
      <c r="I59" s="382"/>
      <c r="J59" s="382"/>
      <c r="K59" s="383"/>
      <c r="L59" s="383"/>
      <c r="M59" s="383"/>
      <c r="N59" s="382"/>
      <c r="O59" s="382"/>
      <c r="P59" s="382"/>
      <c r="Q59" s="382"/>
      <c r="R59" s="382"/>
      <c r="S59" s="383"/>
      <c r="T59" s="80"/>
      <c r="U59" s="80"/>
      <c r="V59" s="79"/>
      <c r="W59" s="79"/>
      <c r="X59" s="79"/>
      <c r="AD59" s="382"/>
      <c r="AE59" s="382"/>
      <c r="AF59" s="382"/>
      <c r="AG59" s="382"/>
      <c r="AH59" s="382"/>
      <c r="AI59" s="383"/>
      <c r="AJ59" s="383"/>
      <c r="AK59" s="383"/>
      <c r="AL59" s="382"/>
      <c r="AM59" s="382"/>
      <c r="AN59" s="382"/>
      <c r="AO59" s="383"/>
      <c r="AP59" s="80"/>
      <c r="AQ59" s="80"/>
      <c r="AR59" s="79"/>
    </row>
    <row r="60" spans="1:46">
      <c r="A60" s="1570"/>
      <c r="B60" s="1570"/>
      <c r="C60" s="1008"/>
      <c r="D60" s="1009"/>
      <c r="E60" s="1009"/>
      <c r="K60" s="1008"/>
      <c r="L60" s="1009"/>
      <c r="M60" s="1009"/>
      <c r="S60" s="1008"/>
      <c r="T60" s="1009"/>
      <c r="U60" s="1009"/>
      <c r="AA60" s="1008"/>
      <c r="AB60" s="1009"/>
      <c r="AC60" s="1009"/>
      <c r="AI60" s="1008"/>
      <c r="AJ60" s="1009"/>
      <c r="AK60" s="1009"/>
      <c r="AO60" s="1008"/>
      <c r="AP60" s="1009"/>
      <c r="AQ60" s="1009"/>
      <c r="AT60" s="394"/>
    </row>
    <row r="61" spans="1:46">
      <c r="A61" s="1007"/>
      <c r="B61" s="1007"/>
      <c r="C61" s="1008"/>
      <c r="K61" s="1008"/>
      <c r="S61" s="1008"/>
      <c r="AA61" s="1008"/>
      <c r="AI61" s="1008"/>
      <c r="AO61" s="1008"/>
      <c r="AT61" s="1010"/>
    </row>
    <row r="62" spans="1:46">
      <c r="C62" s="199"/>
      <c r="D62" s="1570"/>
      <c r="E62" s="1570"/>
      <c r="F62" s="1570"/>
      <c r="G62" s="1570"/>
      <c r="H62" s="1570"/>
      <c r="I62" s="1570"/>
    </row>
    <row r="63" spans="1:46">
      <c r="C63" s="199"/>
      <c r="D63" s="1569"/>
      <c r="E63" s="1569"/>
      <c r="F63" s="1569"/>
      <c r="G63" s="1569"/>
      <c r="H63" s="1569"/>
      <c r="I63" s="1569"/>
    </row>
    <row r="64" spans="1:46">
      <c r="C64" s="199"/>
      <c r="D64" s="1569"/>
      <c r="E64" s="1569"/>
      <c r="F64" s="1569"/>
      <c r="G64" s="1569"/>
      <c r="H64" s="1569"/>
      <c r="I64" s="1569"/>
      <c r="AA64" s="66"/>
      <c r="AB64" s="66"/>
      <c r="AC64" s="66"/>
      <c r="AD64" s="74"/>
      <c r="AE64" s="74"/>
      <c r="AF64" s="74"/>
    </row>
    <row r="65" spans="3:32">
      <c r="C65" s="199"/>
      <c r="D65" s="1569"/>
      <c r="E65" s="1569"/>
      <c r="F65" s="1569"/>
      <c r="G65" s="1569"/>
      <c r="H65" s="1569"/>
      <c r="I65" s="1569"/>
      <c r="AA65" s="66"/>
      <c r="AB65" s="66"/>
      <c r="AC65" s="66"/>
      <c r="AD65" s="74"/>
      <c r="AE65" s="74"/>
      <c r="AF65" s="74"/>
    </row>
    <row r="66" spans="3:32">
      <c r="C66" s="201"/>
      <c r="D66" s="1569"/>
      <c r="E66" s="1569"/>
      <c r="F66" s="1569"/>
      <c r="G66" s="1569"/>
      <c r="H66" s="1569"/>
      <c r="I66" s="1569"/>
      <c r="AA66" s="66"/>
      <c r="AB66" s="66"/>
      <c r="AC66" s="66"/>
      <c r="AD66" s="74"/>
      <c r="AE66" s="74"/>
      <c r="AF66" s="74"/>
    </row>
    <row r="67" spans="3:32">
      <c r="C67" s="201"/>
      <c r="D67" s="1569"/>
      <c r="E67" s="1569"/>
      <c r="F67" s="1569"/>
      <c r="G67" s="1569"/>
      <c r="H67" s="1569"/>
      <c r="I67" s="1569"/>
      <c r="AA67" s="66"/>
      <c r="AB67" s="66"/>
      <c r="AC67" s="66"/>
      <c r="AD67" s="74"/>
      <c r="AE67" s="74"/>
      <c r="AF67" s="74"/>
    </row>
    <row r="68" spans="3:32">
      <c r="C68" s="201"/>
      <c r="D68" s="1569"/>
      <c r="E68" s="1569"/>
      <c r="F68" s="1569"/>
      <c r="G68" s="1569"/>
      <c r="H68" s="1569"/>
      <c r="I68" s="1569"/>
    </row>
    <row r="69" spans="3:32">
      <c r="C69" s="201"/>
      <c r="D69" s="1569"/>
      <c r="E69" s="1569"/>
      <c r="F69" s="1569"/>
      <c r="G69" s="1569"/>
      <c r="H69" s="1569"/>
      <c r="I69" s="1569"/>
    </row>
  </sheetData>
  <sheetProtection formatCells="0" formatColumns="0" formatRows="0"/>
  <protectedRanges>
    <protectedRange sqref="C28:E28 C35:E35 C42:E43 C23:E23 C18:E18 AA28:AC28 AA35:AC35 AA42:AC43 AA23:AC23 AA18:AC18" name="範囲1_1_1_1"/>
  </protectedRanges>
  <dataConsolidate/>
  <mergeCells count="174">
    <mergeCell ref="AB54:AD54"/>
    <mergeCell ref="AM52:AN52"/>
    <mergeCell ref="Y51:Z51"/>
    <mergeCell ref="AB51:AD51"/>
    <mergeCell ref="AG51:AH51"/>
    <mergeCell ref="AJ51:AL51"/>
    <mergeCell ref="AM51:AN51"/>
    <mergeCell ref="AP51:AR51"/>
    <mergeCell ref="AJ58:AL58"/>
    <mergeCell ref="AM58:AN58"/>
    <mergeCell ref="AP58:AR58"/>
    <mergeCell ref="AG56:AH56"/>
    <mergeCell ref="AJ56:AL56"/>
    <mergeCell ref="AM56:AN56"/>
    <mergeCell ref="AP56:AR56"/>
    <mergeCell ref="AP53:AR53"/>
    <mergeCell ref="AP52:AR52"/>
    <mergeCell ref="Y55:Z55"/>
    <mergeCell ref="AB55:AD55"/>
    <mergeCell ref="AG54:AH54"/>
    <mergeCell ref="AG55:AH55"/>
    <mergeCell ref="AJ55:AL55"/>
    <mergeCell ref="AM55:AN55"/>
    <mergeCell ref="AP55:AR55"/>
    <mergeCell ref="AP54:AR54"/>
    <mergeCell ref="Y54:Z54"/>
    <mergeCell ref="A60:B60"/>
    <mergeCell ref="A51:B51"/>
    <mergeCell ref="D51:F51"/>
    <mergeCell ref="I51:J51"/>
    <mergeCell ref="L51:N51"/>
    <mergeCell ref="Q51:R51"/>
    <mergeCell ref="T51:V51"/>
    <mergeCell ref="AP57:AR57"/>
    <mergeCell ref="A58:B58"/>
    <mergeCell ref="D58:F58"/>
    <mergeCell ref="I58:J58"/>
    <mergeCell ref="L58:N58"/>
    <mergeCell ref="Q58:R58"/>
    <mergeCell ref="T58:V58"/>
    <mergeCell ref="Y58:Z58"/>
    <mergeCell ref="AB58:AD58"/>
    <mergeCell ref="AG58:AH58"/>
    <mergeCell ref="T57:V57"/>
    <mergeCell ref="Y57:Z57"/>
    <mergeCell ref="AB57:AD57"/>
    <mergeCell ref="AG57:AH57"/>
    <mergeCell ref="AJ57:AL57"/>
    <mergeCell ref="AM57:AN57"/>
    <mergeCell ref="AB56:AD56"/>
    <mergeCell ref="A55:B55"/>
    <mergeCell ref="D55:F55"/>
    <mergeCell ref="I55:J55"/>
    <mergeCell ref="L55:N55"/>
    <mergeCell ref="Q55:R55"/>
    <mergeCell ref="T55:V55"/>
    <mergeCell ref="AB53:AD53"/>
    <mergeCell ref="AG53:AH53"/>
    <mergeCell ref="T53:V53"/>
    <mergeCell ref="Y53:Z53"/>
    <mergeCell ref="A56:B56"/>
    <mergeCell ref="D56:F56"/>
    <mergeCell ref="I56:J56"/>
    <mergeCell ref="L56:N56"/>
    <mergeCell ref="Q56:R56"/>
    <mergeCell ref="T56:V56"/>
    <mergeCell ref="Y56:Z56"/>
    <mergeCell ref="A54:B54"/>
    <mergeCell ref="D54:F54"/>
    <mergeCell ref="I54:J54"/>
    <mergeCell ref="L54:N54"/>
    <mergeCell ref="Q54:R54"/>
    <mergeCell ref="T54:V54"/>
    <mergeCell ref="AJ53:AL53"/>
    <mergeCell ref="AM53:AN53"/>
    <mergeCell ref="AB52:AD52"/>
    <mergeCell ref="AG52:AH52"/>
    <mergeCell ref="AJ52:AL52"/>
    <mergeCell ref="A57:B57"/>
    <mergeCell ref="D57:F57"/>
    <mergeCell ref="I57:J57"/>
    <mergeCell ref="L57:N57"/>
    <mergeCell ref="Q57:R57"/>
    <mergeCell ref="AJ54:AL54"/>
    <mergeCell ref="AM54:AN54"/>
    <mergeCell ref="A53:B53"/>
    <mergeCell ref="D53:F53"/>
    <mergeCell ref="I53:J53"/>
    <mergeCell ref="L53:N53"/>
    <mergeCell ref="Q53:R53"/>
    <mergeCell ref="A52:B52"/>
    <mergeCell ref="D52:F52"/>
    <mergeCell ref="I52:J52"/>
    <mergeCell ref="L52:N52"/>
    <mergeCell ref="Q52:R52"/>
    <mergeCell ref="T52:V52"/>
    <mergeCell ref="Y52:Z52"/>
    <mergeCell ref="AS47:AT47"/>
    <mergeCell ref="A49:B49"/>
    <mergeCell ref="D49:F49"/>
    <mergeCell ref="I49:J49"/>
    <mergeCell ref="L49:N49"/>
    <mergeCell ref="Q49:R49"/>
    <mergeCell ref="T49:V49"/>
    <mergeCell ref="Y49:Z49"/>
    <mergeCell ref="AB49:AD49"/>
    <mergeCell ref="AG49:AH49"/>
    <mergeCell ref="AP49:AR49"/>
    <mergeCell ref="AJ49:AL49"/>
    <mergeCell ref="AM49:AN49"/>
    <mergeCell ref="A50:B50"/>
    <mergeCell ref="D50:F50"/>
    <mergeCell ref="I50:J50"/>
    <mergeCell ref="L50:N50"/>
    <mergeCell ref="Q50:R50"/>
    <mergeCell ref="T50:V50"/>
    <mergeCell ref="Y50:Z50"/>
    <mergeCell ref="AB50:AD50"/>
    <mergeCell ref="A16:C16"/>
    <mergeCell ref="I16:K16"/>
    <mergeCell ref="Q16:S16"/>
    <mergeCell ref="Y16:AA16"/>
    <mergeCell ref="AG16:AI16"/>
    <mergeCell ref="AM16:AO16"/>
    <mergeCell ref="L11:N11"/>
    <mergeCell ref="Q11:R11"/>
    <mergeCell ref="S11:V11"/>
    <mergeCell ref="S12:V12"/>
    <mergeCell ref="S13:V13"/>
    <mergeCell ref="L12:N12"/>
    <mergeCell ref="Q12:R12"/>
    <mergeCell ref="L13:N13"/>
    <mergeCell ref="Q13:R13"/>
    <mergeCell ref="A11:I11"/>
    <mergeCell ref="A12:I12"/>
    <mergeCell ref="A10:B10"/>
    <mergeCell ref="L10:N10"/>
    <mergeCell ref="Q10:R10"/>
    <mergeCell ref="A7:I7"/>
    <mergeCell ref="L7:N7"/>
    <mergeCell ref="Q7:R7"/>
    <mergeCell ref="S7:V7"/>
    <mergeCell ref="A8:B8"/>
    <mergeCell ref="D8:I10"/>
    <mergeCell ref="L8:N8"/>
    <mergeCell ref="Q8:R8"/>
    <mergeCell ref="S8:V8"/>
    <mergeCell ref="A9:B9"/>
    <mergeCell ref="S9:V10"/>
    <mergeCell ref="S4:V4"/>
    <mergeCell ref="AJ4:AN4"/>
    <mergeCell ref="AO4:AR4"/>
    <mergeCell ref="A6:I6"/>
    <mergeCell ref="K6:V6"/>
    <mergeCell ref="L2:R2"/>
    <mergeCell ref="S2:V2"/>
    <mergeCell ref="AJ2:AN2"/>
    <mergeCell ref="AO2:AR2"/>
    <mergeCell ref="L3:R3"/>
    <mergeCell ref="S3:V3"/>
    <mergeCell ref="AJ3:AN3"/>
    <mergeCell ref="AO3:AR3"/>
    <mergeCell ref="Z6:AI6"/>
    <mergeCell ref="D62:I62"/>
    <mergeCell ref="D63:I63"/>
    <mergeCell ref="D64:I64"/>
    <mergeCell ref="D65:I65"/>
    <mergeCell ref="D66:I66"/>
    <mergeCell ref="D67:I67"/>
    <mergeCell ref="D68:I68"/>
    <mergeCell ref="D69:I69"/>
    <mergeCell ref="L4:R4"/>
    <mergeCell ref="L9:N9"/>
    <mergeCell ref="Q9:R9"/>
  </mergeCells>
  <phoneticPr fontId="2"/>
  <conditionalFormatting sqref="A17:B47">
    <cfRule type="expression" dxfId="77" priority="68">
      <formula>OR($A17&gt;$AW$4,AND(MONTH($A$17)&lt;&gt;MONTH($A17),DAY($A17)&gt;=DAY($A$17)))</formula>
    </cfRule>
  </conditionalFormatting>
  <conditionalFormatting sqref="A17:F47">
    <cfRule type="expression" dxfId="76" priority="72" stopIfTrue="1">
      <formula>OR($A17&gt;$AW$4,AND(MONTH($A$17)&lt;&gt;MONTH($A17),DAY($A17)&gt;=DAY($A$17)))</formula>
    </cfRule>
  </conditionalFormatting>
  <conditionalFormatting sqref="A17:F48">
    <cfRule type="expression" dxfId="75" priority="96">
      <formula>OR($B17=1,$B17=7)</formula>
    </cfRule>
  </conditionalFormatting>
  <conditionalFormatting sqref="A17:AF48">
    <cfRule type="containsText" dxfId="73" priority="2" operator="containsText" text="入校式">
      <formula>NOT(ISERROR(SEARCH("入校式",A17)))</formula>
    </cfRule>
    <cfRule type="containsText" dxfId="72" priority="3" operator="containsText" text="修了式">
      <formula>NOT(ISERROR(SEARCH("修了式",A17)))</formula>
    </cfRule>
  </conditionalFormatting>
  <conditionalFormatting sqref="C17:AA47">
    <cfRule type="containsText" dxfId="71" priority="90" operator="containsText" text="休校日">
      <formula>NOT(ISERROR(SEARCH("休校日",C17)))</formula>
    </cfRule>
    <cfRule type="containsText" dxfId="69" priority="89" operator="containsText" text="就職活動日">
      <formula>NOT(ISERROR(SEARCH("就職活動日",C17)))</formula>
    </cfRule>
  </conditionalFormatting>
  <conditionalFormatting sqref="G17:H47">
    <cfRule type="expression" dxfId="68" priority="51" stopIfTrue="1">
      <formula>OR($A17&gt;$AW$4,AND(MONTH($A$17)&lt;&gt;MONTH($A17),DAY($A17)&gt;=DAY($A$17)))</formula>
    </cfRule>
  </conditionalFormatting>
  <conditionalFormatting sqref="G17:H48">
    <cfRule type="containsText" dxfId="67" priority="52" operator="containsText" text="就職活動日">
      <formula>NOT(ISERROR(SEARCH("就職活動日",G17)))</formula>
    </cfRule>
    <cfRule type="expression" dxfId="66" priority="55">
      <formula>OR($B17=1,$B17=7)</formula>
    </cfRule>
    <cfRule type="containsText" dxfId="64" priority="53" operator="containsText" text="休校日">
      <formula>NOT(ISERROR(SEARCH("休校日",G17)))</formula>
    </cfRule>
  </conditionalFormatting>
  <conditionalFormatting sqref="I17:J47">
    <cfRule type="expression" dxfId="63" priority="65">
      <formula>OR($I17&gt;$AW$4,AND(MONTH($I$17)&lt;&gt;MONTH($I17),DAY($I17)&gt;=DAY($I$17)))</formula>
    </cfRule>
  </conditionalFormatting>
  <conditionalFormatting sqref="I17:N47">
    <cfRule type="expression" dxfId="62" priority="71" stopIfTrue="1">
      <formula>OR($I17&gt;$AW$4,AND(MONTH($I$17)&lt;&gt;MONTH($I17),DAY($I17)&gt;=DAY($I$17)))</formula>
    </cfRule>
  </conditionalFormatting>
  <conditionalFormatting sqref="I17:N48">
    <cfRule type="expression" dxfId="60" priority="95">
      <formula>OR($J17=1,$J17=7)</formula>
    </cfRule>
  </conditionalFormatting>
  <conditionalFormatting sqref="O17:P47">
    <cfRule type="expression" dxfId="59" priority="41" stopIfTrue="1">
      <formula>OR($I17&gt;$AW$4,AND(MONTH($I$17)&lt;&gt;MONTH($I17),DAY($I17)&gt;=DAY($I$17)))</formula>
    </cfRule>
  </conditionalFormatting>
  <conditionalFormatting sqref="O17:P48">
    <cfRule type="containsText" dxfId="58" priority="42" operator="containsText" text="就職活動日">
      <formula>NOT(ISERROR(SEARCH("就職活動日",O17)))</formula>
    </cfRule>
    <cfRule type="containsText" dxfId="57" priority="43" operator="containsText" text="休校日">
      <formula>NOT(ISERROR(SEARCH("休校日",O17)))</formula>
    </cfRule>
    <cfRule type="expression" dxfId="55" priority="45">
      <formula>OR($J17=1,$J17=7)</formula>
    </cfRule>
  </conditionalFormatting>
  <conditionalFormatting sqref="Q17:R47">
    <cfRule type="expression" dxfId="54" priority="64">
      <formula>OR($Q17&gt;$AW$4,AND(MONTH($Q$17)&lt;&gt;MONTH($Q17),DAY($Q17)&gt;=DAY($Q$17)))</formula>
    </cfRule>
  </conditionalFormatting>
  <conditionalFormatting sqref="Q17:V47">
    <cfRule type="expression" dxfId="53" priority="73" stopIfTrue="1">
      <formula>OR($Q17&gt;$AW$4,AND(MONTH($Q$17)&lt;&gt;MONTH($Q17),DAY($Q17)&gt;=DAY($Q$17)))</formula>
    </cfRule>
  </conditionalFormatting>
  <conditionalFormatting sqref="Q17:V48">
    <cfRule type="expression" dxfId="51" priority="94">
      <formula>OR($R17=1,$R17=7)</formula>
    </cfRule>
  </conditionalFormatting>
  <conditionalFormatting sqref="W17:X47">
    <cfRule type="expression" dxfId="50" priority="31" stopIfTrue="1">
      <formula>OR($Q17&gt;$AW$4,AND(MONTH($Q$17)&lt;&gt;MONTH($Q17),DAY($Q17)&gt;=DAY($Q$17)))</formula>
    </cfRule>
  </conditionalFormatting>
  <conditionalFormatting sqref="W17:X48">
    <cfRule type="containsText" dxfId="49" priority="32" operator="containsText" text="就職活動日">
      <formula>NOT(ISERROR(SEARCH("就職活動日",W17)))</formula>
    </cfRule>
    <cfRule type="containsText" dxfId="48" priority="33" operator="containsText" text="休校日">
      <formula>NOT(ISERROR(SEARCH("休校日",W17)))</formula>
    </cfRule>
    <cfRule type="expression" dxfId="46" priority="35">
      <formula>OR($R17=1,$R17=7)</formula>
    </cfRule>
  </conditionalFormatting>
  <conditionalFormatting sqref="Y17:Z47">
    <cfRule type="expression" dxfId="45" priority="4">
      <formula>OR($Y17&gt;$AW$4,AND(MONTH($Y$17)&lt;&gt;MONTH($Y17),DAY($Y17)&gt;=DAY($Y$17)))</formula>
    </cfRule>
  </conditionalFormatting>
  <conditionalFormatting sqref="Y16:AA16">
    <cfRule type="expression" dxfId="44" priority="70">
      <formula>Y17&gt;$AW$4</formula>
    </cfRule>
  </conditionalFormatting>
  <conditionalFormatting sqref="Y17:AF48">
    <cfRule type="containsText" dxfId="43" priority="75" operator="containsText" text="就職活動日">
      <formula>NOT(ISERROR(SEARCH("就職活動日",Y17)))</formula>
    </cfRule>
    <cfRule type="containsText" dxfId="42" priority="76" operator="containsText" text="休校日">
      <formula>NOT(ISERROR(SEARCH("休校日",Y17)))</formula>
    </cfRule>
    <cfRule type="expression" dxfId="40" priority="82">
      <formula>OR($Z17=1,$Z17=7)</formula>
    </cfRule>
    <cfRule type="expression" dxfId="39" priority="63" stopIfTrue="1">
      <formula>OR($Y17&gt;$AW$4,AND(MONTH($Y$17)&lt;&gt;MONTH($Y17),DAY($Y17)&gt;=DAY($Y$17)))</formula>
    </cfRule>
  </conditionalFormatting>
  <dataValidations count="3">
    <dataValidation type="list" allowBlank="1" showInputMessage="1" sqref="AI17:AI47" xr:uid="{00000000-0002-0000-1700-000000000000}">
      <formula1>"休校日,就職活動日&lt;訓練最終月&gt;,就職活動日&lt;5か月目&gt;,入校式,修了式"</formula1>
    </dataValidation>
    <dataValidation type="list" allowBlank="1" showInputMessage="1" sqref="AO17:AO47" xr:uid="{00000000-0002-0000-1700-000001000000}">
      <formula1>"休校日,就職活動日&lt;訓練最終月&gt;,入校式,修了式"</formula1>
    </dataValidation>
    <dataValidation type="list" allowBlank="1" showInputMessage="1" sqref="AA17:AA47 C17:C47 K17:K47 S17:S47" xr:uid="{00000000-0002-0000-1700-000002000000}">
      <formula1>"休校日,就職活動日,入校式,修了式"</formula1>
    </dataValidation>
  </dataValidations>
  <printOptions horizontalCentered="1"/>
  <pageMargins left="0.39370078740157483" right="0.39370078740157483" top="0.59055118110236227" bottom="0.59055118110236227" header="0.39370078740157483" footer="0.31496062992125984"/>
  <pageSetup paperSize="9" scale="62" orientation="portrait" r:id="rId1"/>
  <headerFooter alignWithMargins="0">
    <oddHeader>&amp;R&amp;10&amp;F</oddHeader>
  </headerFooter>
  <colBreaks count="1" manualBreakCount="1">
    <brk id="24" max="55" man="1"/>
  </colBreaks>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93" id="{C1B03426-B234-4961-834F-AFE5CA3593A1}">
            <xm:f>COUNTIF(祝日!$A$2:$A$50,$A17)=1</xm:f>
            <x14:dxf>
              <fill>
                <patternFill patternType="lightGray"/>
              </fill>
            </x14:dxf>
          </x14:cfRule>
          <xm:sqref>A17:F48</xm:sqref>
        </x14:conditionalFormatting>
        <x14:conditionalFormatting xmlns:xm="http://schemas.microsoft.com/office/excel/2006/main">
          <x14:cfRule type="expression" priority="1" id="{59C82E73-3977-4A63-9203-0786E48C79AE}">
            <xm:f>AND(C17="就職活動日",COUNTIF(祝日!$D$2:$D$367,A17)=1)</xm:f>
            <x14:dxf>
              <fill>
                <patternFill>
                  <bgColor rgb="FFFF0000"/>
                </patternFill>
              </fill>
            </x14:dxf>
          </x14:cfRule>
          <xm:sqref>C17:AA47</xm:sqref>
        </x14:conditionalFormatting>
        <x14:conditionalFormatting xmlns:xm="http://schemas.microsoft.com/office/excel/2006/main">
          <x14:cfRule type="expression" priority="54" id="{34E108B9-0B36-4312-A019-CB86822C43AD}">
            <xm:f>COUNTIF(祝日!$A$2:$A$50,$A17)=1</xm:f>
            <x14:dxf>
              <fill>
                <patternFill patternType="lightGray"/>
              </fill>
            </x14:dxf>
          </x14:cfRule>
          <xm:sqref>G17:H48</xm:sqref>
        </x14:conditionalFormatting>
        <x14:conditionalFormatting xmlns:xm="http://schemas.microsoft.com/office/excel/2006/main">
          <x14:cfRule type="expression" priority="92" id="{AD2945A5-6E2A-46BE-8C05-2D34C8237B80}">
            <xm:f>COUNTIF(祝日!$A$2:$A$50,$I17)=1</xm:f>
            <x14:dxf>
              <fill>
                <patternFill patternType="lightGray"/>
              </fill>
            </x14:dxf>
          </x14:cfRule>
          <xm:sqref>I17:N48</xm:sqref>
        </x14:conditionalFormatting>
        <x14:conditionalFormatting xmlns:xm="http://schemas.microsoft.com/office/excel/2006/main">
          <x14:cfRule type="expression" priority="44" id="{24A704A7-C2E6-4DC0-A704-D5EFB6FAF4E6}">
            <xm:f>COUNTIF(祝日!$A$2:$A$50,$I17)=1</xm:f>
            <x14:dxf>
              <fill>
                <patternFill patternType="lightGray"/>
              </fill>
            </x14:dxf>
          </x14:cfRule>
          <xm:sqref>O17:P48</xm:sqref>
        </x14:conditionalFormatting>
        <x14:conditionalFormatting xmlns:xm="http://schemas.microsoft.com/office/excel/2006/main">
          <x14:cfRule type="expression" priority="91" id="{50383F01-BA10-44DE-8CF1-BC61A82F9511}">
            <xm:f>COUNTIF(祝日!$A$2:$A$50,$Q17)=1</xm:f>
            <x14:dxf>
              <fill>
                <patternFill patternType="lightGray"/>
              </fill>
            </x14:dxf>
          </x14:cfRule>
          <xm:sqref>Q17:V48</xm:sqref>
        </x14:conditionalFormatting>
        <x14:conditionalFormatting xmlns:xm="http://schemas.microsoft.com/office/excel/2006/main">
          <x14:cfRule type="expression" priority="34" id="{885F7058-BB6B-4EDD-9044-63B0AF46647B}">
            <xm:f>COUNTIF(祝日!$A$2:$A$50,$Q17)=1</xm:f>
            <x14:dxf>
              <fill>
                <patternFill patternType="lightGray"/>
              </fill>
            </x14:dxf>
          </x14:cfRule>
          <xm:sqref>W17:X48</xm:sqref>
        </x14:conditionalFormatting>
        <x14:conditionalFormatting xmlns:xm="http://schemas.microsoft.com/office/excel/2006/main">
          <x14:cfRule type="expression" priority="79" id="{0095A5EF-E18C-4753-900C-371DDD5461D3}">
            <xm:f>COUNTIF(祝日!$A$2:$A$50,$Y17)=1</xm:f>
            <x14:dxf>
              <fill>
                <patternFill patternType="lightGray"/>
              </fill>
            </x14:dxf>
          </x14:cfRule>
          <xm:sqref>Y17:AF48</xm:sqref>
        </x14:conditionalFormatting>
      </x14:conditionalFormattings>
    </ext>
  </extLst>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theme="6" tint="0.59999389629810485"/>
  </sheetPr>
  <dimension ref="A1:BC69"/>
  <sheetViews>
    <sheetView view="pageBreakPreview" topLeftCell="A40" zoomScale="90" zoomScaleNormal="85" zoomScaleSheetLayoutView="90" workbookViewId="0">
      <selection activeCell="AA32" sqref="AA32"/>
    </sheetView>
  </sheetViews>
  <sheetFormatPr defaultColWidth="9" defaultRowHeight="13.2"/>
  <cols>
    <col min="1" max="1" width="4.6640625" style="66" customWidth="1"/>
    <col min="2" max="2" width="3.33203125" style="66" bestFit="1" customWidth="1"/>
    <col min="3" max="3" width="27.6640625" style="74" customWidth="1"/>
    <col min="4" max="5" width="2.33203125" style="74" customWidth="1"/>
    <col min="6" max="8" width="2.33203125" style="66" customWidth="1"/>
    <col min="9" max="9" width="4.6640625" style="66" customWidth="1"/>
    <col min="10" max="10" width="3.33203125" style="66" bestFit="1" customWidth="1"/>
    <col min="11" max="11" width="27.6640625" style="74" customWidth="1"/>
    <col min="12" max="13" width="2.33203125" style="74" customWidth="1"/>
    <col min="14" max="16" width="2.33203125" style="66" customWidth="1"/>
    <col min="17" max="17" width="4.6640625" style="66" customWidth="1"/>
    <col min="18" max="18" width="3.33203125" style="66" customWidth="1"/>
    <col min="19" max="19" width="27.6640625" style="74" customWidth="1"/>
    <col min="20" max="21" width="2.33203125" style="74" customWidth="1"/>
    <col min="22" max="24" width="2.33203125" style="66" customWidth="1"/>
    <col min="25" max="25" width="4.6640625" style="66" customWidth="1"/>
    <col min="26" max="26" width="3.33203125" style="66" bestFit="1" customWidth="1"/>
    <col min="27" max="27" width="27.6640625" style="74" customWidth="1"/>
    <col min="28" max="29" width="2.33203125" style="74" customWidth="1"/>
    <col min="30" max="32" width="2.33203125" style="66" customWidth="1"/>
    <col min="33" max="33" width="4.6640625" style="66" customWidth="1"/>
    <col min="34" max="34" width="3.33203125" style="66" bestFit="1" customWidth="1"/>
    <col min="35" max="35" width="27.6640625" style="74" customWidth="1"/>
    <col min="36" max="37" width="2.33203125" style="74" customWidth="1"/>
    <col min="38" max="38" width="2.33203125" style="66" customWidth="1"/>
    <col min="39" max="39" width="4.6640625" style="66" customWidth="1"/>
    <col min="40" max="40" width="3.33203125" style="66" bestFit="1" customWidth="1"/>
    <col min="41" max="41" width="27.6640625" style="74" customWidth="1"/>
    <col min="42" max="43" width="2.33203125" style="74" customWidth="1"/>
    <col min="44" max="44" width="2.33203125" style="66" customWidth="1"/>
    <col min="45" max="45" width="5" style="66" bestFit="1" customWidth="1"/>
    <col min="46" max="46" width="5.44140625" style="66" customWidth="1"/>
    <col min="47" max="47" width="9" style="66"/>
    <col min="48" max="48" width="8" style="66" bestFit="1" customWidth="1"/>
    <col min="49" max="49" width="17.109375" style="66" bestFit="1" customWidth="1"/>
    <col min="50" max="50" width="9.109375" style="66" customWidth="1"/>
    <col min="51" max="53" width="9" style="66" customWidth="1"/>
    <col min="54" max="16384" width="9" style="66"/>
  </cols>
  <sheetData>
    <row r="1" spans="1:55" ht="24" customHeight="1" thickBot="1">
      <c r="A1" s="63" t="s">
        <v>444</v>
      </c>
      <c r="B1" s="63"/>
      <c r="C1" s="64"/>
      <c r="D1" s="64"/>
      <c r="E1" s="64"/>
      <c r="F1" s="63"/>
      <c r="G1" s="63"/>
      <c r="H1" s="63"/>
      <c r="I1" s="63"/>
      <c r="J1" s="63"/>
      <c r="K1" s="64"/>
      <c r="L1" s="64"/>
      <c r="M1" s="64"/>
      <c r="N1" s="63"/>
      <c r="O1" s="63"/>
      <c r="P1" s="63"/>
      <c r="Q1" s="65">
        <f>MONTH($AW$3)</f>
        <v>8</v>
      </c>
      <c r="R1" s="63"/>
      <c r="S1" s="64" t="s">
        <v>29</v>
      </c>
      <c r="T1" s="64"/>
      <c r="U1" s="64"/>
      <c r="V1" s="63"/>
      <c r="W1" s="63"/>
      <c r="X1" s="63"/>
      <c r="Y1" s="63"/>
      <c r="Z1" s="63"/>
      <c r="AA1" s="64"/>
      <c r="AB1" s="64"/>
      <c r="AC1" s="64"/>
      <c r="AD1" s="63"/>
      <c r="AE1" s="63"/>
      <c r="AF1" s="63"/>
      <c r="AG1" s="63"/>
      <c r="AH1" s="63"/>
      <c r="AI1" s="64"/>
      <c r="AJ1" s="64"/>
      <c r="AK1" s="64"/>
      <c r="AL1" s="63"/>
      <c r="AM1" s="65">
        <f>MONTH($AW$3)</f>
        <v>8</v>
      </c>
      <c r="AN1" s="63"/>
      <c r="AO1" s="64" t="s">
        <v>29</v>
      </c>
      <c r="AP1" s="64"/>
      <c r="AQ1" s="64"/>
      <c r="AR1" s="63"/>
    </row>
    <row r="2" spans="1:55" ht="15" customHeight="1" thickBot="1">
      <c r="A2" s="67"/>
      <c r="B2" s="387" t="s">
        <v>454</v>
      </c>
      <c r="C2" s="1101">
        <v>45870</v>
      </c>
      <c r="D2" s="497" t="s">
        <v>504</v>
      </c>
      <c r="E2" s="68"/>
      <c r="F2" s="67"/>
      <c r="G2" s="67"/>
      <c r="H2" s="67"/>
      <c r="I2" s="67"/>
      <c r="J2" s="391"/>
      <c r="K2" s="68"/>
      <c r="L2" s="1615" t="s">
        <v>441</v>
      </c>
      <c r="M2" s="1615"/>
      <c r="N2" s="1615"/>
      <c r="O2" s="1615"/>
      <c r="P2" s="1615"/>
      <c r="Q2" s="1615"/>
      <c r="R2" s="1615"/>
      <c r="S2" s="1613" t="str">
        <f>Data!$A$11</f>
        <v>育児等両立応援訓練（短時間訓練）（５箇月）</v>
      </c>
      <c r="T2" s="1613"/>
      <c r="U2" s="1613"/>
      <c r="V2" s="1613"/>
      <c r="W2" s="631"/>
      <c r="X2" s="631"/>
      <c r="Y2" s="67"/>
      <c r="Z2" s="67"/>
      <c r="AA2" s="68"/>
      <c r="AB2" s="68"/>
      <c r="AC2" s="68"/>
      <c r="AD2" s="67"/>
      <c r="AE2" s="67"/>
      <c r="AF2" s="67"/>
      <c r="AG2" s="67"/>
      <c r="AH2" s="67"/>
      <c r="AI2" s="68"/>
      <c r="AJ2" s="1615" t="s">
        <v>441</v>
      </c>
      <c r="AK2" s="1615"/>
      <c r="AL2" s="1615"/>
      <c r="AM2" s="1615"/>
      <c r="AN2" s="1615"/>
      <c r="AO2" s="1613" t="str">
        <f>Data!$A$11</f>
        <v>育児等両立応援訓練（短時間訓練）（５箇月）</v>
      </c>
      <c r="AP2" s="1613"/>
      <c r="AQ2" s="1613"/>
      <c r="AR2" s="1613"/>
      <c r="AS2" s="384"/>
      <c r="AT2" s="384"/>
      <c r="AY2" s="200" t="s">
        <v>392</v>
      </c>
      <c r="AZ2" s="393">
        <f>VLOOKUP(S2,祝日!$K$3:$S$25,2,FALSE)</f>
        <v>5</v>
      </c>
      <c r="BA2" s="199" t="s">
        <v>457</v>
      </c>
    </row>
    <row r="3" spans="1:55" ht="15" customHeight="1" thickBot="1">
      <c r="A3" s="69"/>
      <c r="B3" s="387" t="s">
        <v>455</v>
      </c>
      <c r="C3" s="1101">
        <v>45989</v>
      </c>
      <c r="D3" s="497" t="s">
        <v>505</v>
      </c>
      <c r="E3" s="68"/>
      <c r="F3" s="67"/>
      <c r="G3" s="67"/>
      <c r="H3" s="67"/>
      <c r="I3" s="67"/>
      <c r="J3" s="391"/>
      <c r="K3" s="68"/>
      <c r="L3" s="1615" t="s">
        <v>131</v>
      </c>
      <c r="M3" s="1615"/>
      <c r="N3" s="1615"/>
      <c r="O3" s="1615"/>
      <c r="P3" s="1615"/>
      <c r="Q3" s="1615"/>
      <c r="R3" s="1615"/>
      <c r="S3" s="1614" t="str">
        <f>Data!$A$9</f>
        <v/>
      </c>
      <c r="T3" s="1614"/>
      <c r="U3" s="1614"/>
      <c r="V3" s="1614"/>
      <c r="W3" s="631"/>
      <c r="X3" s="631"/>
      <c r="Y3" s="67"/>
      <c r="Z3" s="67"/>
      <c r="AA3" s="68"/>
      <c r="AB3" s="68"/>
      <c r="AC3" s="68"/>
      <c r="AD3" s="67"/>
      <c r="AE3" s="67"/>
      <c r="AF3" s="67"/>
      <c r="AG3" s="67"/>
      <c r="AH3" s="67"/>
      <c r="AI3" s="68"/>
      <c r="AJ3" s="1615" t="s">
        <v>131</v>
      </c>
      <c r="AK3" s="1615"/>
      <c r="AL3" s="1615"/>
      <c r="AM3" s="1615"/>
      <c r="AN3" s="1615"/>
      <c r="AO3" s="1614" t="str">
        <f>Data!$A$9</f>
        <v/>
      </c>
      <c r="AP3" s="1614"/>
      <c r="AQ3" s="1614"/>
      <c r="AR3" s="1614"/>
      <c r="AS3" s="384"/>
      <c r="AT3" s="384"/>
      <c r="AV3" s="353" t="s">
        <v>406</v>
      </c>
      <c r="AW3" s="395">
        <f>C2</f>
        <v>45870</v>
      </c>
      <c r="AY3" s="200" t="s">
        <v>280</v>
      </c>
      <c r="AZ3" s="347">
        <f>VLOOKUP($S$2,祝日!$K$3:$S$25,3,FALSE)</f>
        <v>400</v>
      </c>
      <c r="BA3" t="s">
        <v>395</v>
      </c>
      <c r="BB3" s="347">
        <f>VLOOKUP($S$2,祝日!$K$3:$S$25,4,FALSE)</f>
        <v>999</v>
      </c>
      <c r="BC3" t="str">
        <f>IF(BB3="","","時間以下")</f>
        <v>時間以下</v>
      </c>
    </row>
    <row r="4" spans="1:55" ht="15" customHeight="1" thickBot="1">
      <c r="A4" s="69"/>
      <c r="C4" s="385"/>
      <c r="D4" s="68"/>
      <c r="E4" s="68"/>
      <c r="F4" s="67"/>
      <c r="G4" s="67"/>
      <c r="H4" s="67"/>
      <c r="I4" s="67"/>
      <c r="J4" s="391"/>
      <c r="K4" s="68"/>
      <c r="L4" s="1615" t="s">
        <v>26</v>
      </c>
      <c r="M4" s="1615"/>
      <c r="N4" s="1615"/>
      <c r="O4" s="1615"/>
      <c r="P4" s="1615"/>
      <c r="Q4" s="1615"/>
      <c r="R4" s="1615"/>
      <c r="S4" s="1614" t="str">
        <f>Data!$I$69</f>
        <v/>
      </c>
      <c r="T4" s="1614"/>
      <c r="U4" s="1614"/>
      <c r="V4" s="1614"/>
      <c r="W4" s="631"/>
      <c r="X4" s="631"/>
      <c r="Y4" s="67"/>
      <c r="Z4" s="67"/>
      <c r="AA4" s="68"/>
      <c r="AB4" s="68"/>
      <c r="AC4" s="68"/>
      <c r="AD4" s="67"/>
      <c r="AE4" s="67"/>
      <c r="AF4" s="67"/>
      <c r="AG4" s="67"/>
      <c r="AH4" s="67"/>
      <c r="AI4" s="68"/>
      <c r="AJ4" s="1615" t="s">
        <v>26</v>
      </c>
      <c r="AK4" s="1615"/>
      <c r="AL4" s="1615"/>
      <c r="AM4" s="1615"/>
      <c r="AN4" s="1615"/>
      <c r="AO4" s="1614" t="str">
        <f>Data!$I$69</f>
        <v/>
      </c>
      <c r="AP4" s="1614"/>
      <c r="AQ4" s="1614"/>
      <c r="AR4" s="1614"/>
      <c r="AS4" s="384"/>
      <c r="AT4" s="384"/>
      <c r="AV4" s="354" t="s">
        <v>407</v>
      </c>
      <c r="AW4" s="355">
        <f>C3</f>
        <v>45989</v>
      </c>
      <c r="AY4" s="200" t="s">
        <v>443</v>
      </c>
      <c r="AZ4" s="347">
        <f>VLOOKUP($S$2,祝日!$K$3:$S$25,7,FALSE)</f>
        <v>80</v>
      </c>
      <c r="BA4" t="s">
        <v>395</v>
      </c>
      <c r="BB4" s="347">
        <f>VLOOKUP($S$2,祝日!$K$3:$S$25,8,FALSE)</f>
        <v>90</v>
      </c>
      <c r="BC4" t="str">
        <f>IF(BB4="","","時間以下")</f>
        <v>時間以下</v>
      </c>
    </row>
    <row r="5" spans="1:55" ht="4.95" customHeight="1" thickBot="1">
      <c r="A5" s="69"/>
      <c r="C5" s="385"/>
      <c r="D5" s="68"/>
      <c r="E5" s="68"/>
      <c r="F5" s="67"/>
      <c r="G5" s="67"/>
      <c r="H5" s="67"/>
      <c r="I5" s="67"/>
      <c r="J5" s="391"/>
      <c r="K5" s="68"/>
      <c r="L5" s="630"/>
      <c r="M5" s="630"/>
      <c r="N5" s="630"/>
      <c r="O5" s="630"/>
      <c r="P5" s="630"/>
      <c r="Q5" s="630"/>
      <c r="R5" s="630"/>
      <c r="S5" s="631"/>
      <c r="T5" s="631"/>
      <c r="U5" s="631"/>
      <c r="V5" s="631"/>
      <c r="W5" s="631"/>
      <c r="X5" s="631"/>
      <c r="Y5" s="67"/>
      <c r="Z5" s="67"/>
      <c r="AA5" s="68"/>
      <c r="AB5" s="68"/>
      <c r="AC5" s="68"/>
      <c r="AD5" s="67"/>
      <c r="AE5" s="67"/>
      <c r="AF5" s="67"/>
      <c r="AG5" s="67"/>
      <c r="AH5" s="67"/>
      <c r="AI5" s="68"/>
      <c r="AJ5" s="630"/>
      <c r="AK5" s="630"/>
      <c r="AL5" s="630"/>
      <c r="AM5" s="630"/>
      <c r="AN5" s="630"/>
      <c r="AO5" s="631"/>
      <c r="AP5" s="631"/>
      <c r="AQ5" s="631"/>
      <c r="AR5" s="631"/>
      <c r="AS5" s="384"/>
      <c r="AT5" s="384"/>
      <c r="AV5" s="199"/>
      <c r="AW5" s="401"/>
      <c r="AY5" s="200"/>
      <c r="AZ5" s="347"/>
      <c r="BA5"/>
      <c r="BB5"/>
      <c r="BC5"/>
    </row>
    <row r="6" spans="1:55" ht="15" customHeight="1" thickBot="1">
      <c r="A6" s="1634" t="s">
        <v>1009</v>
      </c>
      <c r="B6" s="1635"/>
      <c r="C6" s="1635"/>
      <c r="D6" s="1635"/>
      <c r="E6" s="1635"/>
      <c r="F6" s="1635"/>
      <c r="G6" s="1635"/>
      <c r="H6" s="1635"/>
      <c r="I6" s="1636"/>
      <c r="J6" s="391"/>
      <c r="K6" s="1653" t="s">
        <v>463</v>
      </c>
      <c r="L6" s="1654"/>
      <c r="M6" s="1654"/>
      <c r="N6" s="1654"/>
      <c r="O6" s="1654"/>
      <c r="P6" s="1654"/>
      <c r="Q6" s="1654"/>
      <c r="R6" s="1654"/>
      <c r="S6" s="1654"/>
      <c r="T6" s="1654"/>
      <c r="U6" s="1654"/>
      <c r="V6" s="1655"/>
      <c r="W6" s="414"/>
      <c r="X6" s="414"/>
      <c r="Y6" s="67"/>
      <c r="Z6" s="1656" t="s">
        <v>717</v>
      </c>
      <c r="AA6" s="1657"/>
      <c r="AB6" s="1657"/>
      <c r="AC6" s="1657"/>
      <c r="AD6" s="1657"/>
      <c r="AE6" s="1657"/>
      <c r="AF6" s="1657"/>
      <c r="AG6" s="1657"/>
      <c r="AH6" s="1657"/>
      <c r="AI6" s="1658"/>
      <c r="AJ6" s="630"/>
      <c r="AK6" s="630"/>
      <c r="AL6" s="630"/>
      <c r="AM6" s="630"/>
      <c r="AN6" s="630"/>
      <c r="AO6" s="631"/>
      <c r="AP6" s="631"/>
      <c r="AQ6" s="631"/>
      <c r="AR6" s="631"/>
      <c r="AS6" s="384"/>
      <c r="AT6" s="384"/>
      <c r="AV6" s="199"/>
      <c r="AW6" s="401"/>
      <c r="AY6" s="200"/>
      <c r="AZ6" s="347"/>
      <c r="BA6"/>
      <c r="BB6"/>
      <c r="BC6"/>
    </row>
    <row r="7" spans="1:55" ht="13.95" customHeight="1" thickBot="1">
      <c r="A7" s="1631">
        <f>'６カリキュラム(デュアル)'!E78</f>
        <v>0</v>
      </c>
      <c r="B7" s="1632"/>
      <c r="C7" s="1632"/>
      <c r="D7" s="1632"/>
      <c r="E7" s="1632"/>
      <c r="F7" s="1632"/>
      <c r="G7" s="1632"/>
      <c r="H7" s="1632"/>
      <c r="I7" s="1633"/>
      <c r="J7" s="397"/>
      <c r="K7" s="1102"/>
      <c r="L7" s="1649" t="s">
        <v>445</v>
      </c>
      <c r="M7" s="1649"/>
      <c r="N7" s="1649"/>
      <c r="O7" s="1139"/>
      <c r="P7" s="1139"/>
      <c r="Q7" s="1650" t="s">
        <v>446</v>
      </c>
      <c r="R7" s="1650"/>
      <c r="S7" s="1672" t="s">
        <v>458</v>
      </c>
      <c r="T7" s="1673"/>
      <c r="U7" s="1673"/>
      <c r="V7" s="1674"/>
      <c r="W7" s="415"/>
      <c r="X7" s="415"/>
      <c r="Y7" s="69"/>
      <c r="Z7" s="728"/>
      <c r="AA7" s="724" t="str">
        <f>CONCATENATE(TEXT(AZ9,"ggge年m月d日"),"から",TEXT(BB9,"ggge年m月d日"),"までの期間で、")</f>
        <v>令和7年9月15日から令和7年10月31日までの期間で、</v>
      </c>
      <c r="AB7" s="721"/>
      <c r="AC7" s="721"/>
      <c r="AD7" s="721"/>
      <c r="AE7" s="69"/>
      <c r="AG7" s="74"/>
      <c r="AI7" s="717"/>
      <c r="AN7"/>
      <c r="AO7" s="70"/>
      <c r="AP7" s="70"/>
      <c r="AQ7" s="70"/>
      <c r="AR7" s="386"/>
      <c r="AY7" s="200" t="s">
        <v>449</v>
      </c>
      <c r="AZ7" s="347">
        <f>VLOOKUP($S$2,祝日!$K$3:$S$25,9,FALSE)</f>
        <v>16</v>
      </c>
      <c r="BA7" t="s">
        <v>1059</v>
      </c>
    </row>
    <row r="8" spans="1:55" ht="14.4" thickTop="1" thickBot="1">
      <c r="A8" s="1637" t="s">
        <v>460</v>
      </c>
      <c r="B8" s="1638"/>
      <c r="C8" s="688"/>
      <c r="D8" s="1621" t="s">
        <v>468</v>
      </c>
      <c r="E8" s="1622"/>
      <c r="F8" s="1622"/>
      <c r="G8" s="1622"/>
      <c r="H8" s="1622"/>
      <c r="I8" s="1623"/>
      <c r="J8" s="398"/>
      <c r="K8" s="1103" t="s">
        <v>488</v>
      </c>
      <c r="L8" s="1651">
        <f>'６カリキュラム(デュアル)'!D16</f>
        <v>0</v>
      </c>
      <c r="M8" s="1651"/>
      <c r="N8" s="1651"/>
      <c r="O8" s="1140"/>
      <c r="P8" s="1140"/>
      <c r="Q8" s="1652">
        <f>SUM($A$57:$AR$57)</f>
        <v>0</v>
      </c>
      <c r="R8" s="1652"/>
      <c r="S8" s="1642"/>
      <c r="T8" s="1643"/>
      <c r="U8" s="1643"/>
      <c r="V8" s="1644"/>
      <c r="W8" s="627"/>
      <c r="X8" s="627"/>
      <c r="Y8" s="69"/>
      <c r="Z8" s="728"/>
      <c r="AA8" s="727" t="s">
        <v>1118</v>
      </c>
      <c r="AB8" s="725"/>
      <c r="AC8" s="725"/>
      <c r="AD8" s="725"/>
      <c r="AE8" s="725"/>
      <c r="AF8" s="725"/>
      <c r="AG8" s="725"/>
      <c r="AI8" s="717"/>
      <c r="AN8"/>
      <c r="AO8" s="70"/>
      <c r="AP8" s="70"/>
      <c r="AQ8" s="70"/>
      <c r="AR8" s="386"/>
      <c r="AY8" s="69"/>
    </row>
    <row r="9" spans="1:55" ht="14.4" customHeight="1" thickBot="1">
      <c r="A9" s="1627" t="s">
        <v>461</v>
      </c>
      <c r="B9" s="1628"/>
      <c r="C9" s="689"/>
      <c r="D9" s="1624"/>
      <c r="E9" s="1625"/>
      <c r="F9" s="1625"/>
      <c r="G9" s="1625"/>
      <c r="H9" s="1625"/>
      <c r="I9" s="1626"/>
      <c r="J9" s="399"/>
      <c r="K9" s="1104" t="s">
        <v>21</v>
      </c>
      <c r="L9" s="1645">
        <f>'６カリキュラム(デュアル)'!D20</f>
        <v>0</v>
      </c>
      <c r="M9" s="1646"/>
      <c r="N9" s="1646"/>
      <c r="O9" s="1141"/>
      <c r="P9" s="1141"/>
      <c r="Q9" s="1648">
        <f>SUM($A51:$AR51)</f>
        <v>0</v>
      </c>
      <c r="R9" s="1648"/>
      <c r="S9" s="1659" t="str">
        <f>CONCATENATE("学科＋実技＋キー・スキル講習が",CHAR(10),AZ3,BA3)</f>
        <v>学科＋実技＋キー・スキル講習が
400時間以上</v>
      </c>
      <c r="T9" s="1660"/>
      <c r="U9" s="1660"/>
      <c r="V9" s="1661"/>
      <c r="W9" s="627"/>
      <c r="X9" s="627"/>
      <c r="Y9" s="69"/>
      <c r="Z9" s="1175"/>
      <c r="AA9" s="1176"/>
      <c r="AB9" s="725"/>
      <c r="AC9" s="725"/>
      <c r="AD9" s="725"/>
      <c r="AE9" s="725"/>
      <c r="AF9" s="725"/>
      <c r="AG9" s="725"/>
      <c r="AH9" s="74"/>
      <c r="AI9" s="717"/>
      <c r="AL9" s="74"/>
      <c r="AM9" s="74"/>
      <c r="AN9" s="74"/>
      <c r="AO9" s="70"/>
      <c r="AP9" s="70"/>
      <c r="AQ9" s="70"/>
      <c r="AR9" s="386"/>
      <c r="AY9" s="200" t="s">
        <v>719</v>
      </c>
      <c r="AZ9" s="704">
        <f>DATE(YEAR($AW$4),MONTH($AW$4)-2,DAY(15))</f>
        <v>45915</v>
      </c>
      <c r="BA9" t="s">
        <v>721</v>
      </c>
      <c r="BB9" s="704">
        <f>EOMONTH(DATE(YEAR($AW$4),MONTH($AW$4)-1,DAY(1)),0)</f>
        <v>45961</v>
      </c>
      <c r="BC9" t="s">
        <v>722</v>
      </c>
    </row>
    <row r="10" spans="1:55" ht="13.8" thickBot="1">
      <c r="A10" s="1671" t="s">
        <v>462</v>
      </c>
      <c r="B10" s="1630"/>
      <c r="C10" s="690"/>
      <c r="D10" s="1624"/>
      <c r="E10" s="1625"/>
      <c r="F10" s="1625"/>
      <c r="G10" s="1625"/>
      <c r="H10" s="1625"/>
      <c r="I10" s="1626"/>
      <c r="J10" s="398"/>
      <c r="K10" s="1104" t="s">
        <v>448</v>
      </c>
      <c r="L10" s="1647">
        <f>'６カリキュラム(デュアル)'!D21</f>
        <v>0</v>
      </c>
      <c r="M10" s="1648"/>
      <c r="N10" s="1648"/>
      <c r="O10" s="1138"/>
      <c r="P10" s="1138"/>
      <c r="Q10" s="1648">
        <f t="shared" ref="Q10:Q11" si="0">SUM($A52:$AR52)</f>
        <v>0</v>
      </c>
      <c r="R10" s="1648"/>
      <c r="S10" s="1662"/>
      <c r="T10" s="1663"/>
      <c r="U10" s="1663"/>
      <c r="V10" s="1664"/>
      <c r="W10" s="627"/>
      <c r="X10" s="627"/>
      <c r="Y10" s="71"/>
      <c r="Z10" s="718"/>
      <c r="AA10" s="727"/>
      <c r="AB10" s="73"/>
      <c r="AC10" s="73"/>
      <c r="AE10" s="69"/>
      <c r="AG10" s="74"/>
      <c r="AI10" s="717"/>
      <c r="AM10" s="69"/>
      <c r="AN10" s="74"/>
      <c r="AO10" s="200"/>
      <c r="AP10" s="200"/>
      <c r="AQ10" s="200"/>
      <c r="AS10" s="199"/>
      <c r="AY10" s="200"/>
      <c r="AZ10" s="704"/>
      <c r="BA10"/>
      <c r="BB10" s="704"/>
      <c r="BC10"/>
    </row>
    <row r="11" spans="1:55" ht="14.4" thickTop="1" thickBot="1">
      <c r="A11" s="1685" t="s">
        <v>1058</v>
      </c>
      <c r="B11" s="1686"/>
      <c r="C11" s="1687"/>
      <c r="D11" s="1686"/>
      <c r="E11" s="1686"/>
      <c r="F11" s="1686"/>
      <c r="G11" s="1686"/>
      <c r="H11" s="1686"/>
      <c r="I11" s="1688"/>
      <c r="J11" s="400"/>
      <c r="K11" s="1105" t="s">
        <v>485</v>
      </c>
      <c r="L11" s="1647">
        <f>'６カリキュラム(デュアル)'!D22</f>
        <v>0</v>
      </c>
      <c r="M11" s="1648"/>
      <c r="N11" s="1648"/>
      <c r="O11" s="1138"/>
      <c r="P11" s="1138"/>
      <c r="Q11" s="1648">
        <f t="shared" si="0"/>
        <v>0</v>
      </c>
      <c r="R11" s="1648"/>
      <c r="S11" s="1616" t="str">
        <f>CONCATENATE(AZ12,BA12,BB12,BC12)</f>
        <v>0時間以上0時間以下</v>
      </c>
      <c r="T11" s="1617"/>
      <c r="U11" s="1617"/>
      <c r="V11" s="1618"/>
      <c r="W11" s="627"/>
      <c r="X11" s="627"/>
      <c r="Y11" s="71"/>
      <c r="Z11" s="718" t="s">
        <v>1141</v>
      </c>
      <c r="AA11" s="730" t="s">
        <v>1142</v>
      </c>
      <c r="AB11" s="72"/>
      <c r="AC11" s="72"/>
      <c r="AD11" s="72"/>
      <c r="AE11" s="72"/>
      <c r="AF11" s="72"/>
      <c r="AG11" s="72"/>
      <c r="AI11" s="717"/>
      <c r="AM11" s="69"/>
      <c r="AN11"/>
      <c r="AO11" s="70"/>
      <c r="AP11" s="70"/>
      <c r="AQ11" s="70"/>
      <c r="AR11" s="386"/>
      <c r="AY11" s="200"/>
      <c r="AZ11" s="347"/>
      <c r="BA11"/>
      <c r="BB11" s="347"/>
      <c r="BC11"/>
    </row>
    <row r="12" spans="1:55" ht="31.5" customHeight="1" thickTop="1" thickBot="1">
      <c r="A12" s="1689"/>
      <c r="B12" s="1690"/>
      <c r="C12" s="1690"/>
      <c r="D12" s="1690"/>
      <c r="E12" s="1690"/>
      <c r="F12" s="1690"/>
      <c r="G12" s="1690"/>
      <c r="H12" s="1690"/>
      <c r="I12" s="1691"/>
      <c r="J12" s="400"/>
      <c r="K12" s="1105" t="s">
        <v>995</v>
      </c>
      <c r="L12" s="1647">
        <f>'６カリキュラム(デュアル)'!D23</f>
        <v>0</v>
      </c>
      <c r="M12" s="1648"/>
      <c r="N12" s="1648"/>
      <c r="O12" s="1138"/>
      <c r="P12" s="1138"/>
      <c r="Q12" s="1648">
        <f>SUM($A55:$AR55)</f>
        <v>0</v>
      </c>
      <c r="R12" s="1648"/>
      <c r="S12" s="1616" t="str">
        <f>CONCATENATE(AZ13,BA13,BB13,BC13)</f>
        <v>0時間以上</v>
      </c>
      <c r="T12" s="1617"/>
      <c r="U12" s="1617"/>
      <c r="V12" s="1618"/>
      <c r="W12" s="627"/>
      <c r="X12" s="627"/>
      <c r="Y12" s="71"/>
      <c r="Z12" s="735"/>
      <c r="AA12" s="732"/>
      <c r="AB12" s="733"/>
      <c r="AC12" s="733"/>
      <c r="AD12" s="733"/>
      <c r="AE12" s="733"/>
      <c r="AF12" s="733"/>
      <c r="AG12" s="733"/>
      <c r="AH12" s="719"/>
      <c r="AI12" s="720"/>
      <c r="AM12" s="69"/>
      <c r="AN12"/>
      <c r="AO12" s="70"/>
      <c r="AP12" s="70"/>
      <c r="AQ12" s="70"/>
      <c r="AR12" s="386"/>
      <c r="AY12" s="200" t="s">
        <v>483</v>
      </c>
      <c r="AZ12" s="347">
        <f>VLOOKUP($S$2,祝日!$K$3:$W$25,10,FALSE)</f>
        <v>0</v>
      </c>
      <c r="BA12" t="s">
        <v>395</v>
      </c>
      <c r="BB12" s="347">
        <f>VLOOKUP($S$2,祝日!$K$3:$W$25,11,FALSE)</f>
        <v>0</v>
      </c>
      <c r="BC12" t="str">
        <f>IF(BB12="","","時間以下")</f>
        <v>時間以下</v>
      </c>
    </row>
    <row r="13" spans="1:55" ht="14.4" thickTop="1" thickBot="1">
      <c r="A13" s="389" t="s">
        <v>203</v>
      </c>
      <c r="B13" s="390" t="s">
        <v>453</v>
      </c>
      <c r="C13" s="73"/>
      <c r="D13" s="73"/>
      <c r="E13" s="73"/>
      <c r="I13" s="69"/>
      <c r="K13" s="1106" t="s">
        <v>217</v>
      </c>
      <c r="L13" s="1683">
        <f>'６カリキュラム(デュアル)'!D24</f>
        <v>0</v>
      </c>
      <c r="M13" s="1684"/>
      <c r="N13" s="1684"/>
      <c r="O13" s="1174"/>
      <c r="P13" s="1174"/>
      <c r="Q13" s="1684">
        <f>SUM($A54:$AR54)</f>
        <v>0</v>
      </c>
      <c r="R13" s="1684"/>
      <c r="S13" s="1680" t="str">
        <f>CONCATENATE(AZ14,BA14)</f>
        <v>20時間以上</v>
      </c>
      <c r="T13" s="1681"/>
      <c r="U13" s="1681"/>
      <c r="V13" s="1682"/>
      <c r="W13" s="386"/>
      <c r="X13" s="386"/>
      <c r="Y13" s="71"/>
      <c r="Z13" s="72"/>
      <c r="AA13" s="73"/>
      <c r="AB13" s="73"/>
      <c r="AC13" s="73"/>
      <c r="AG13" s="69"/>
      <c r="AM13" s="69"/>
      <c r="AN13"/>
      <c r="AO13" s="70"/>
      <c r="AP13" s="70"/>
      <c r="AQ13" s="70"/>
      <c r="AR13" s="386"/>
      <c r="AY13" s="200" t="s">
        <v>484</v>
      </c>
      <c r="AZ13" s="347">
        <f>VLOOKUP($S$2,祝日!$K$3:$W$25,12,FALSE)</f>
        <v>0</v>
      </c>
      <c r="BA13" t="s">
        <v>395</v>
      </c>
      <c r="BB13" s="347"/>
      <c r="BC13"/>
    </row>
    <row r="14" spans="1:55" ht="13.95" customHeight="1" thickBot="1">
      <c r="A14" s="389" t="s">
        <v>203</v>
      </c>
      <c r="B14" s="390" t="s">
        <v>726</v>
      </c>
      <c r="C14" s="736"/>
      <c r="D14" s="736"/>
      <c r="E14" s="736"/>
      <c r="F14" s="736"/>
      <c r="G14" s="736"/>
      <c r="H14" s="736"/>
      <c r="I14" s="736"/>
      <c r="J14" s="736"/>
      <c r="K14" s="70"/>
      <c r="L14" s="737"/>
      <c r="M14" s="737"/>
      <c r="N14" s="737"/>
      <c r="O14" s="737"/>
      <c r="P14" s="737"/>
      <c r="Q14" s="737"/>
      <c r="R14" s="737"/>
      <c r="S14" s="386"/>
      <c r="T14" s="386"/>
      <c r="U14" s="386"/>
      <c r="V14" s="386"/>
      <c r="Y14" s="71"/>
      <c r="Z14" s="72"/>
      <c r="AA14" s="73"/>
      <c r="AB14" s="73"/>
      <c r="AC14" s="73"/>
      <c r="AG14" s="69"/>
      <c r="AM14" s="69"/>
      <c r="AN14"/>
      <c r="AO14" s="66"/>
      <c r="AP14" s="66"/>
      <c r="AQ14" s="66"/>
      <c r="AY14" s="200" t="s">
        <v>57</v>
      </c>
      <c r="AZ14" s="347">
        <f>VLOOKUP($S$2,祝日!$K$3:$S$25,5,FALSE)</f>
        <v>20</v>
      </c>
      <c r="BA14" t="s">
        <v>395</v>
      </c>
      <c r="BB14" s="347">
        <f>VLOOKUP($S$2,祝日!$K$3:$S$25,6,FALSE)</f>
        <v>999</v>
      </c>
      <c r="BC14" t="str">
        <f>IF(BB14="","","時間以下")</f>
        <v>時間以下</v>
      </c>
    </row>
    <row r="15" spans="1:55" ht="13.95" customHeight="1" thickBot="1">
      <c r="A15" s="157" t="s">
        <v>203</v>
      </c>
      <c r="B15" s="158" t="s">
        <v>289</v>
      </c>
      <c r="C15" s="156"/>
      <c r="D15" s="156"/>
      <c r="E15" s="156"/>
      <c r="I15" s="69"/>
      <c r="Q15" s="69"/>
      <c r="R15"/>
      <c r="S15" s="68"/>
      <c r="T15" s="68"/>
      <c r="U15" s="68"/>
      <c r="V15" s="67"/>
      <c r="W15" s="67"/>
      <c r="X15" s="67"/>
      <c r="Y15" s="389" t="s">
        <v>203</v>
      </c>
      <c r="Z15" s="424" t="s">
        <v>452</v>
      </c>
      <c r="AA15" s="424"/>
      <c r="AB15" s="424"/>
      <c r="AC15" s="424"/>
      <c r="AD15" s="424"/>
      <c r="AE15" s="424"/>
      <c r="AF15" s="424"/>
      <c r="AG15" s="390"/>
      <c r="AH15" s="390"/>
      <c r="AM15" s="69"/>
      <c r="AN15"/>
      <c r="AO15" s="68"/>
      <c r="AP15" s="68"/>
      <c r="AQ15" s="68"/>
      <c r="AR15" s="67"/>
    </row>
    <row r="16" spans="1:55" ht="27" customHeight="1" thickTop="1" thickBot="1">
      <c r="A16" s="1675">
        <f>MONTH(A17)</f>
        <v>8</v>
      </c>
      <c r="B16" s="1676"/>
      <c r="C16" s="1677"/>
      <c r="D16" s="660" t="s">
        <v>436</v>
      </c>
      <c r="E16" s="660" t="s">
        <v>438</v>
      </c>
      <c r="F16" s="661" t="s">
        <v>472</v>
      </c>
      <c r="G16" s="661" t="s">
        <v>440</v>
      </c>
      <c r="H16" s="662" t="s">
        <v>473</v>
      </c>
      <c r="I16" s="1675">
        <f>MONTH(I17)</f>
        <v>9</v>
      </c>
      <c r="J16" s="1676"/>
      <c r="K16" s="1677"/>
      <c r="L16" s="660" t="s">
        <v>436</v>
      </c>
      <c r="M16" s="660" t="s">
        <v>438</v>
      </c>
      <c r="N16" s="661" t="s">
        <v>472</v>
      </c>
      <c r="O16" s="661" t="s">
        <v>440</v>
      </c>
      <c r="P16" s="662" t="s">
        <v>473</v>
      </c>
      <c r="Q16" s="1675">
        <f>MONTH(Q17)</f>
        <v>10</v>
      </c>
      <c r="R16" s="1676"/>
      <c r="S16" s="1677"/>
      <c r="T16" s="660" t="s">
        <v>436</v>
      </c>
      <c r="U16" s="660" t="s">
        <v>438</v>
      </c>
      <c r="V16" s="661" t="s">
        <v>472</v>
      </c>
      <c r="W16" s="661" t="s">
        <v>440</v>
      </c>
      <c r="X16" s="662" t="s">
        <v>473</v>
      </c>
      <c r="Y16" s="1675">
        <f>MONTH(Y17)</f>
        <v>11</v>
      </c>
      <c r="Z16" s="1676"/>
      <c r="AA16" s="1677"/>
      <c r="AB16" s="660" t="s">
        <v>436</v>
      </c>
      <c r="AC16" s="660" t="s">
        <v>438</v>
      </c>
      <c r="AD16" s="661" t="s">
        <v>472</v>
      </c>
      <c r="AE16" s="661" t="s">
        <v>440</v>
      </c>
      <c r="AF16" s="662" t="s">
        <v>473</v>
      </c>
      <c r="AG16" s="1678"/>
      <c r="AH16" s="1679"/>
      <c r="AI16" s="1679"/>
      <c r="AJ16" s="425"/>
      <c r="AK16" s="425"/>
      <c r="AL16" s="426"/>
      <c r="AM16" s="1679"/>
      <c r="AN16" s="1679"/>
      <c r="AO16" s="1679"/>
      <c r="AP16" s="425"/>
      <c r="AQ16" s="425"/>
      <c r="AR16" s="426"/>
      <c r="AT16" s="388" t="s">
        <v>450</v>
      </c>
      <c r="AU16" s="396" t="s">
        <v>459</v>
      </c>
      <c r="AW16" s="680"/>
      <c r="AX16" s="681"/>
    </row>
    <row r="17" spans="1:50" s="394" customFormat="1" ht="27" customHeight="1" thickTop="1" thickBot="1">
      <c r="A17" s="663">
        <f>AW3</f>
        <v>45870</v>
      </c>
      <c r="B17" s="665">
        <f t="shared" ref="B17:B47" si="1">WEEKDAY(A17)</f>
        <v>6</v>
      </c>
      <c r="C17" s="691"/>
      <c r="D17" s="652"/>
      <c r="E17" s="652"/>
      <c r="F17" s="652"/>
      <c r="G17" s="652"/>
      <c r="H17" s="659"/>
      <c r="I17" s="664">
        <f>DATE(YEAR($A$17),MONTH($A$17)+1,DAY($A$17))</f>
        <v>45901</v>
      </c>
      <c r="J17" s="665">
        <f t="shared" ref="J17:J47" si="2">WEEKDAY(I17)</f>
        <v>2</v>
      </c>
      <c r="K17" s="673"/>
      <c r="L17" s="652"/>
      <c r="M17" s="652"/>
      <c r="N17" s="652"/>
      <c r="O17" s="652"/>
      <c r="P17" s="659"/>
      <c r="Q17" s="666">
        <f>DATE(YEAR($A$17),MONTH($A$17)+2,DAY($A$17))</f>
        <v>45931</v>
      </c>
      <c r="R17" s="667">
        <f t="shared" ref="R17:R42" si="3">WEEKDAY(Q17)</f>
        <v>4</v>
      </c>
      <c r="S17" s="677"/>
      <c r="T17" s="652"/>
      <c r="U17" s="652"/>
      <c r="V17" s="652"/>
      <c r="W17" s="652"/>
      <c r="X17" s="659"/>
      <c r="Y17" s="664">
        <f>DATE(YEAR($A$17),MONTH($A$17)+3,DAY($A$17))</f>
        <v>45962</v>
      </c>
      <c r="Z17" s="665">
        <f t="shared" ref="Z17:Z47" si="4">WEEKDAY(Y17)</f>
        <v>7</v>
      </c>
      <c r="AA17" s="673"/>
      <c r="AB17" s="652"/>
      <c r="AC17" s="652"/>
      <c r="AD17" s="652"/>
      <c r="AE17" s="652"/>
      <c r="AF17" s="659"/>
      <c r="AG17" s="595"/>
      <c r="AH17" s="596"/>
      <c r="AM17" s="595"/>
      <c r="AN17" s="596"/>
      <c r="AT17" s="589" t="str">
        <f>IF(OR($C$57&lt;$AZ$4,$C$49&lt;$AZ$7)=TRUE,"月1不","")</f>
        <v>月1不</v>
      </c>
      <c r="AW17" s="682"/>
      <c r="AX17" s="683"/>
    </row>
    <row r="18" spans="1:50" s="394" customFormat="1" ht="27" customHeight="1" thickBot="1">
      <c r="A18" s="591">
        <f>A17+1</f>
        <v>45871</v>
      </c>
      <c r="B18" s="641">
        <f t="shared" si="1"/>
        <v>7</v>
      </c>
      <c r="C18" s="668"/>
      <c r="D18" s="599"/>
      <c r="E18" s="599"/>
      <c r="F18" s="600"/>
      <c r="G18" s="600"/>
      <c r="H18" s="601"/>
      <c r="I18" s="590">
        <f>I17+1</f>
        <v>45902</v>
      </c>
      <c r="J18" s="642">
        <f t="shared" si="2"/>
        <v>3</v>
      </c>
      <c r="K18" s="674"/>
      <c r="L18" s="600"/>
      <c r="M18" s="600"/>
      <c r="N18" s="600"/>
      <c r="O18" s="600"/>
      <c r="P18" s="601"/>
      <c r="Q18" s="594">
        <f t="shared" ref="Q18:Q47" si="5">Q17+1</f>
        <v>45932</v>
      </c>
      <c r="R18" s="642">
        <f t="shared" si="3"/>
        <v>5</v>
      </c>
      <c r="S18" s="674"/>
      <c r="T18" s="600"/>
      <c r="U18" s="600"/>
      <c r="V18" s="600"/>
      <c r="W18" s="600"/>
      <c r="X18" s="601"/>
      <c r="Y18" s="594">
        <f>Y17+1</f>
        <v>45963</v>
      </c>
      <c r="Z18" s="641">
        <f t="shared" si="4"/>
        <v>1</v>
      </c>
      <c r="AA18" s="676"/>
      <c r="AB18" s="599"/>
      <c r="AC18" s="599"/>
      <c r="AD18" s="600"/>
      <c r="AE18" s="600"/>
      <c r="AF18" s="601"/>
      <c r="AG18" s="595"/>
      <c r="AH18" s="596"/>
      <c r="AM18" s="595"/>
      <c r="AN18" s="596"/>
      <c r="AT18" s="589" t="str">
        <f>IF(OR($K$57&lt;$AZ$4,$K$49&lt;$AZ$7)=TRUE,"月2不","")</f>
        <v>月2不</v>
      </c>
      <c r="AW18" s="682"/>
      <c r="AX18" s="683"/>
    </row>
    <row r="19" spans="1:50" s="394" customFormat="1" ht="27" customHeight="1" thickBot="1">
      <c r="A19" s="591">
        <f t="shared" ref="A19:A47" si="6">A18+1</f>
        <v>45872</v>
      </c>
      <c r="B19" s="641">
        <f t="shared" si="1"/>
        <v>1</v>
      </c>
      <c r="C19" s="669"/>
      <c r="D19" s="600"/>
      <c r="E19" s="600"/>
      <c r="F19" s="600"/>
      <c r="G19" s="600"/>
      <c r="H19" s="601"/>
      <c r="I19" s="590">
        <f t="shared" ref="I19:I47" si="7">I18+1</f>
        <v>45903</v>
      </c>
      <c r="J19" s="642">
        <f t="shared" si="2"/>
        <v>4</v>
      </c>
      <c r="K19" s="674"/>
      <c r="L19" s="600"/>
      <c r="M19" s="600"/>
      <c r="N19" s="600"/>
      <c r="O19" s="600"/>
      <c r="P19" s="601"/>
      <c r="Q19" s="594">
        <f t="shared" si="5"/>
        <v>45933</v>
      </c>
      <c r="R19" s="642">
        <f t="shared" si="3"/>
        <v>6</v>
      </c>
      <c r="S19" s="674"/>
      <c r="T19" s="600"/>
      <c r="U19" s="600"/>
      <c r="V19" s="600"/>
      <c r="W19" s="600"/>
      <c r="X19" s="601"/>
      <c r="Y19" s="594">
        <f t="shared" ref="Y19:Y47" si="8">Y18+1</f>
        <v>45964</v>
      </c>
      <c r="Z19" s="641">
        <f t="shared" si="4"/>
        <v>2</v>
      </c>
      <c r="AA19" s="675"/>
      <c r="AB19" s="600"/>
      <c r="AC19" s="600"/>
      <c r="AD19" s="600"/>
      <c r="AE19" s="600"/>
      <c r="AF19" s="601"/>
      <c r="AG19" s="595"/>
      <c r="AH19" s="596"/>
      <c r="AM19" s="595"/>
      <c r="AN19" s="596"/>
      <c r="AT19" s="589" t="str">
        <f>IF(OR($S$57&lt;$AZ$4,$S$49&lt;$AZ$7)=TRUE,"月3不","")</f>
        <v>月3不</v>
      </c>
      <c r="AW19" s="682"/>
      <c r="AX19" s="683"/>
    </row>
    <row r="20" spans="1:50" s="394" customFormat="1" ht="27" customHeight="1" thickBot="1">
      <c r="A20" s="591">
        <f t="shared" si="6"/>
        <v>45873</v>
      </c>
      <c r="B20" s="641">
        <f t="shared" si="1"/>
        <v>2</v>
      </c>
      <c r="C20" s="669"/>
      <c r="D20" s="600"/>
      <c r="E20" s="600"/>
      <c r="F20" s="600"/>
      <c r="G20" s="600"/>
      <c r="H20" s="601"/>
      <c r="I20" s="590">
        <f t="shared" si="7"/>
        <v>45904</v>
      </c>
      <c r="J20" s="642">
        <f t="shared" si="2"/>
        <v>5</v>
      </c>
      <c r="K20" s="674"/>
      <c r="L20" s="600"/>
      <c r="M20" s="600"/>
      <c r="N20" s="600"/>
      <c r="O20" s="600"/>
      <c r="P20" s="601"/>
      <c r="Q20" s="594">
        <f t="shared" si="5"/>
        <v>45934</v>
      </c>
      <c r="R20" s="642">
        <f t="shared" si="3"/>
        <v>7</v>
      </c>
      <c r="S20" s="674"/>
      <c r="T20" s="600"/>
      <c r="U20" s="600"/>
      <c r="V20" s="600"/>
      <c r="W20" s="600"/>
      <c r="X20" s="601"/>
      <c r="Y20" s="594">
        <f t="shared" si="8"/>
        <v>45965</v>
      </c>
      <c r="Z20" s="641">
        <f t="shared" si="4"/>
        <v>3</v>
      </c>
      <c r="AA20" s="675"/>
      <c r="AB20" s="600"/>
      <c r="AC20" s="600"/>
      <c r="AD20" s="600"/>
      <c r="AE20" s="600"/>
      <c r="AF20" s="601"/>
      <c r="AG20" s="595"/>
      <c r="AH20" s="596"/>
      <c r="AM20" s="595"/>
      <c r="AN20" s="596"/>
      <c r="AT20" s="589" t="str">
        <f>IF(OR($AA$57&lt;$AZ$4,$AA$49&lt;$AZ$7)=TRUE,"月4不","")</f>
        <v>月4不</v>
      </c>
      <c r="AW20" s="682"/>
      <c r="AX20" s="683"/>
    </row>
    <row r="21" spans="1:50" s="394" customFormat="1" ht="27" customHeight="1" thickBot="1">
      <c r="A21" s="591">
        <f t="shared" si="6"/>
        <v>45874</v>
      </c>
      <c r="B21" s="641">
        <f t="shared" si="1"/>
        <v>3</v>
      </c>
      <c r="C21" s="669"/>
      <c r="D21" s="600"/>
      <c r="E21" s="600"/>
      <c r="F21" s="600"/>
      <c r="G21" s="600"/>
      <c r="H21" s="601"/>
      <c r="I21" s="590">
        <f t="shared" si="7"/>
        <v>45905</v>
      </c>
      <c r="J21" s="642">
        <f t="shared" si="2"/>
        <v>6</v>
      </c>
      <c r="K21" s="674"/>
      <c r="L21" s="600"/>
      <c r="M21" s="600"/>
      <c r="N21" s="600"/>
      <c r="O21" s="600"/>
      <c r="P21" s="601"/>
      <c r="Q21" s="594">
        <f t="shared" si="5"/>
        <v>45935</v>
      </c>
      <c r="R21" s="642">
        <f t="shared" si="3"/>
        <v>1</v>
      </c>
      <c r="S21" s="674"/>
      <c r="T21" s="600"/>
      <c r="U21" s="600"/>
      <c r="V21" s="600"/>
      <c r="W21" s="600"/>
      <c r="X21" s="601"/>
      <c r="Y21" s="594">
        <f t="shared" si="8"/>
        <v>45966</v>
      </c>
      <c r="Z21" s="641">
        <f t="shared" si="4"/>
        <v>4</v>
      </c>
      <c r="AA21" s="675"/>
      <c r="AB21" s="600"/>
      <c r="AC21" s="600"/>
      <c r="AD21" s="600"/>
      <c r="AE21" s="600"/>
      <c r="AF21" s="601"/>
      <c r="AG21" s="595"/>
      <c r="AH21" s="596"/>
      <c r="AM21" s="595"/>
      <c r="AN21" s="596"/>
      <c r="AT21" s="710"/>
      <c r="AW21" s="682"/>
      <c r="AX21" s="683"/>
    </row>
    <row r="22" spans="1:50" s="394" customFormat="1" ht="27" customHeight="1" thickBot="1">
      <c r="A22" s="591">
        <f t="shared" si="6"/>
        <v>45875</v>
      </c>
      <c r="B22" s="641">
        <f t="shared" si="1"/>
        <v>4</v>
      </c>
      <c r="C22" s="669"/>
      <c r="D22" s="600"/>
      <c r="E22" s="600"/>
      <c r="F22" s="600"/>
      <c r="G22" s="600"/>
      <c r="H22" s="601"/>
      <c r="I22" s="590">
        <f t="shared" si="7"/>
        <v>45906</v>
      </c>
      <c r="J22" s="642">
        <f t="shared" si="2"/>
        <v>7</v>
      </c>
      <c r="K22" s="674"/>
      <c r="L22" s="600"/>
      <c r="M22" s="600"/>
      <c r="N22" s="600"/>
      <c r="O22" s="600"/>
      <c r="P22" s="601"/>
      <c r="Q22" s="594">
        <f t="shared" si="5"/>
        <v>45936</v>
      </c>
      <c r="R22" s="642">
        <f t="shared" si="3"/>
        <v>2</v>
      </c>
      <c r="S22" s="674"/>
      <c r="T22" s="600"/>
      <c r="U22" s="600"/>
      <c r="V22" s="600"/>
      <c r="W22" s="600"/>
      <c r="X22" s="601"/>
      <c r="Y22" s="594">
        <f t="shared" si="8"/>
        <v>45967</v>
      </c>
      <c r="Z22" s="641">
        <f t="shared" si="4"/>
        <v>5</v>
      </c>
      <c r="AA22" s="675"/>
      <c r="AB22" s="600"/>
      <c r="AC22" s="600"/>
      <c r="AD22" s="600"/>
      <c r="AE22" s="600"/>
      <c r="AF22" s="601"/>
      <c r="AG22" s="595"/>
      <c r="AH22" s="596"/>
      <c r="AM22" s="595"/>
      <c r="AN22" s="596"/>
      <c r="AT22" s="711"/>
      <c r="AW22" s="682"/>
      <c r="AX22" s="683"/>
    </row>
    <row r="23" spans="1:50" s="394" customFormat="1" ht="27" customHeight="1" thickBot="1">
      <c r="A23" s="591">
        <f t="shared" si="6"/>
        <v>45876</v>
      </c>
      <c r="B23" s="641">
        <f t="shared" si="1"/>
        <v>5</v>
      </c>
      <c r="C23" s="670"/>
      <c r="D23" s="600"/>
      <c r="E23" s="600"/>
      <c r="F23" s="600"/>
      <c r="G23" s="600"/>
      <c r="H23" s="601"/>
      <c r="I23" s="590">
        <f t="shared" si="7"/>
        <v>45907</v>
      </c>
      <c r="J23" s="642">
        <f t="shared" si="2"/>
        <v>1</v>
      </c>
      <c r="K23" s="674"/>
      <c r="L23" s="600"/>
      <c r="M23" s="600"/>
      <c r="N23" s="600"/>
      <c r="O23" s="600"/>
      <c r="P23" s="601"/>
      <c r="Q23" s="594">
        <f t="shared" si="5"/>
        <v>45937</v>
      </c>
      <c r="R23" s="642">
        <f t="shared" si="3"/>
        <v>3</v>
      </c>
      <c r="S23" s="674"/>
      <c r="T23" s="600"/>
      <c r="U23" s="600"/>
      <c r="V23" s="600"/>
      <c r="W23" s="600"/>
      <c r="X23" s="601"/>
      <c r="Y23" s="594">
        <f t="shared" si="8"/>
        <v>45968</v>
      </c>
      <c r="Z23" s="641">
        <f t="shared" si="4"/>
        <v>6</v>
      </c>
      <c r="AA23" s="674"/>
      <c r="AB23" s="600"/>
      <c r="AC23" s="600"/>
      <c r="AD23" s="600"/>
      <c r="AE23" s="600"/>
      <c r="AF23" s="601"/>
      <c r="AG23" s="595"/>
      <c r="AH23" s="596"/>
      <c r="AM23" s="595"/>
      <c r="AN23" s="596"/>
      <c r="AT23" s="589" t="str">
        <f>IF($C$57&gt;$BB$4,"月1超","")</f>
        <v/>
      </c>
      <c r="AW23" s="682"/>
      <c r="AX23" s="683"/>
    </row>
    <row r="24" spans="1:50" s="394" customFormat="1" ht="27" customHeight="1" thickBot="1">
      <c r="A24" s="591">
        <f t="shared" si="6"/>
        <v>45877</v>
      </c>
      <c r="B24" s="641">
        <f t="shared" si="1"/>
        <v>6</v>
      </c>
      <c r="C24" s="669"/>
      <c r="D24" s="600"/>
      <c r="E24" s="600"/>
      <c r="F24" s="600"/>
      <c r="G24" s="600"/>
      <c r="H24" s="601"/>
      <c r="I24" s="594">
        <f t="shared" si="7"/>
        <v>45908</v>
      </c>
      <c r="J24" s="641">
        <f t="shared" si="2"/>
        <v>2</v>
      </c>
      <c r="K24" s="675"/>
      <c r="L24" s="600"/>
      <c r="M24" s="600"/>
      <c r="N24" s="600"/>
      <c r="O24" s="600"/>
      <c r="P24" s="601"/>
      <c r="Q24" s="594">
        <f t="shared" si="5"/>
        <v>45938</v>
      </c>
      <c r="R24" s="642">
        <f t="shared" si="3"/>
        <v>4</v>
      </c>
      <c r="S24" s="674"/>
      <c r="T24" s="600"/>
      <c r="U24" s="600"/>
      <c r="V24" s="600"/>
      <c r="W24" s="600"/>
      <c r="X24" s="601"/>
      <c r="Y24" s="594">
        <f t="shared" si="8"/>
        <v>45969</v>
      </c>
      <c r="Z24" s="641">
        <f t="shared" si="4"/>
        <v>7</v>
      </c>
      <c r="AA24" s="675"/>
      <c r="AB24" s="600"/>
      <c r="AC24" s="600"/>
      <c r="AD24" s="600"/>
      <c r="AE24" s="600"/>
      <c r="AF24" s="601"/>
      <c r="AG24" s="595"/>
      <c r="AH24" s="596"/>
      <c r="AM24" s="595"/>
      <c r="AN24" s="596"/>
      <c r="AT24" s="589" t="str">
        <f>IF($K$57&gt;$BB$4,"月2超","")</f>
        <v/>
      </c>
      <c r="AW24" s="682"/>
      <c r="AX24" s="683"/>
    </row>
    <row r="25" spans="1:50" s="394" customFormat="1" ht="27" customHeight="1" thickBot="1">
      <c r="A25" s="637">
        <f t="shared" si="6"/>
        <v>45878</v>
      </c>
      <c r="B25" s="641">
        <f t="shared" si="1"/>
        <v>7</v>
      </c>
      <c r="C25" s="669"/>
      <c r="D25" s="600"/>
      <c r="E25" s="600"/>
      <c r="F25" s="600"/>
      <c r="G25" s="600"/>
      <c r="H25" s="601"/>
      <c r="I25" s="590">
        <f t="shared" si="7"/>
        <v>45909</v>
      </c>
      <c r="J25" s="642">
        <f t="shared" si="2"/>
        <v>3</v>
      </c>
      <c r="K25" s="676"/>
      <c r="L25" s="599"/>
      <c r="M25" s="599"/>
      <c r="N25" s="599"/>
      <c r="O25" s="599"/>
      <c r="P25" s="602"/>
      <c r="Q25" s="594">
        <f t="shared" si="5"/>
        <v>45939</v>
      </c>
      <c r="R25" s="641">
        <f t="shared" si="3"/>
        <v>5</v>
      </c>
      <c r="S25" s="674"/>
      <c r="T25" s="600"/>
      <c r="U25" s="600"/>
      <c r="V25" s="600"/>
      <c r="W25" s="600"/>
      <c r="X25" s="601"/>
      <c r="Y25" s="594">
        <f t="shared" si="8"/>
        <v>45970</v>
      </c>
      <c r="Z25" s="641">
        <f t="shared" si="4"/>
        <v>1</v>
      </c>
      <c r="AA25" s="675"/>
      <c r="AB25" s="600"/>
      <c r="AC25" s="600"/>
      <c r="AD25" s="600"/>
      <c r="AE25" s="600"/>
      <c r="AF25" s="601"/>
      <c r="AG25" s="595"/>
      <c r="AH25" s="596"/>
      <c r="AM25" s="595"/>
      <c r="AN25" s="596"/>
      <c r="AT25" s="589" t="str">
        <f>IF($S$57&gt;$BB$4,"月3超","")</f>
        <v/>
      </c>
      <c r="AW25" s="682"/>
      <c r="AX25" s="683"/>
    </row>
    <row r="26" spans="1:50" s="394" customFormat="1" ht="27" customHeight="1" thickBot="1">
      <c r="A26" s="637">
        <f t="shared" si="6"/>
        <v>45879</v>
      </c>
      <c r="B26" s="641">
        <f t="shared" si="1"/>
        <v>1</v>
      </c>
      <c r="C26" s="669"/>
      <c r="D26" s="600"/>
      <c r="E26" s="600"/>
      <c r="F26" s="600"/>
      <c r="G26" s="600"/>
      <c r="H26" s="601"/>
      <c r="I26" s="590">
        <f t="shared" si="7"/>
        <v>45910</v>
      </c>
      <c r="J26" s="642">
        <f t="shared" si="2"/>
        <v>4</v>
      </c>
      <c r="K26" s="674"/>
      <c r="L26" s="600"/>
      <c r="M26" s="600"/>
      <c r="N26" s="600"/>
      <c r="O26" s="600"/>
      <c r="P26" s="601"/>
      <c r="Q26" s="590">
        <f t="shared" si="5"/>
        <v>45940</v>
      </c>
      <c r="R26" s="642">
        <f t="shared" si="3"/>
        <v>6</v>
      </c>
      <c r="S26" s="676"/>
      <c r="T26" s="599"/>
      <c r="U26" s="599"/>
      <c r="V26" s="599"/>
      <c r="W26" s="599"/>
      <c r="X26" s="602"/>
      <c r="Y26" s="594">
        <f t="shared" si="8"/>
        <v>45971</v>
      </c>
      <c r="Z26" s="641">
        <f t="shared" si="4"/>
        <v>2</v>
      </c>
      <c r="AA26" s="675"/>
      <c r="AB26" s="600"/>
      <c r="AC26" s="600"/>
      <c r="AD26" s="600"/>
      <c r="AE26" s="600"/>
      <c r="AF26" s="601"/>
      <c r="AG26" s="595"/>
      <c r="AH26" s="596"/>
      <c r="AM26" s="595"/>
      <c r="AN26" s="596"/>
      <c r="AT26" s="589" t="str">
        <f>IF($AA$57&gt;$BB$4,"月4超","")</f>
        <v/>
      </c>
      <c r="AW26" s="682"/>
      <c r="AX26" s="683"/>
    </row>
    <row r="27" spans="1:50" s="394" customFormat="1" ht="27" customHeight="1" thickBot="1">
      <c r="A27" s="638">
        <f t="shared" si="6"/>
        <v>45880</v>
      </c>
      <c r="B27" s="642">
        <f t="shared" si="1"/>
        <v>2</v>
      </c>
      <c r="C27" s="671"/>
      <c r="D27" s="599"/>
      <c r="E27" s="599"/>
      <c r="F27" s="599"/>
      <c r="G27" s="599"/>
      <c r="H27" s="602"/>
      <c r="I27" s="590">
        <f t="shared" si="7"/>
        <v>45911</v>
      </c>
      <c r="J27" s="642">
        <f t="shared" si="2"/>
        <v>5</v>
      </c>
      <c r="K27" s="674"/>
      <c r="L27" s="600"/>
      <c r="M27" s="600"/>
      <c r="N27" s="600"/>
      <c r="O27" s="600"/>
      <c r="P27" s="601"/>
      <c r="Q27" s="590">
        <f t="shared" si="5"/>
        <v>45941</v>
      </c>
      <c r="R27" s="642">
        <f t="shared" si="3"/>
        <v>7</v>
      </c>
      <c r="S27" s="676"/>
      <c r="T27" s="599"/>
      <c r="U27" s="599"/>
      <c r="V27" s="599"/>
      <c r="W27" s="599"/>
      <c r="X27" s="602"/>
      <c r="Y27" s="590">
        <f t="shared" si="8"/>
        <v>45972</v>
      </c>
      <c r="Z27" s="642">
        <f t="shared" si="4"/>
        <v>3</v>
      </c>
      <c r="AA27" s="679"/>
      <c r="AB27" s="599"/>
      <c r="AC27" s="599"/>
      <c r="AD27" s="599"/>
      <c r="AE27" s="599"/>
      <c r="AF27" s="602"/>
      <c r="AG27" s="595"/>
      <c r="AH27" s="596"/>
      <c r="AM27" s="595"/>
      <c r="AN27" s="596"/>
      <c r="AT27" s="710"/>
      <c r="AW27" s="682"/>
      <c r="AX27" s="683"/>
    </row>
    <row r="28" spans="1:50" s="394" customFormat="1" ht="27" customHeight="1" thickBot="1">
      <c r="A28" s="637">
        <f t="shared" si="6"/>
        <v>45881</v>
      </c>
      <c r="B28" s="641">
        <f t="shared" si="1"/>
        <v>3</v>
      </c>
      <c r="C28" s="668"/>
      <c r="D28" s="599"/>
      <c r="E28" s="599"/>
      <c r="F28" s="599"/>
      <c r="G28" s="599"/>
      <c r="H28" s="602"/>
      <c r="I28" s="590">
        <f t="shared" si="7"/>
        <v>45912</v>
      </c>
      <c r="J28" s="642">
        <f t="shared" si="2"/>
        <v>6</v>
      </c>
      <c r="K28" s="674"/>
      <c r="L28" s="600"/>
      <c r="M28" s="600"/>
      <c r="N28" s="600"/>
      <c r="O28" s="600"/>
      <c r="P28" s="601"/>
      <c r="Q28" s="594">
        <f t="shared" si="5"/>
        <v>45942</v>
      </c>
      <c r="R28" s="642">
        <f t="shared" si="3"/>
        <v>1</v>
      </c>
      <c r="S28" s="674"/>
      <c r="T28" s="600"/>
      <c r="U28" s="600"/>
      <c r="V28" s="600"/>
      <c r="W28" s="600"/>
      <c r="X28" s="601"/>
      <c r="Y28" s="594">
        <f t="shared" si="8"/>
        <v>45973</v>
      </c>
      <c r="Z28" s="641">
        <f t="shared" si="4"/>
        <v>4</v>
      </c>
      <c r="AA28" s="676"/>
      <c r="AB28" s="599"/>
      <c r="AC28" s="599"/>
      <c r="AD28" s="599"/>
      <c r="AE28" s="599"/>
      <c r="AF28" s="602"/>
      <c r="AG28" s="595"/>
      <c r="AH28" s="596"/>
      <c r="AM28" s="595"/>
      <c r="AN28" s="596"/>
      <c r="AT28" s="711"/>
      <c r="AW28" s="682"/>
      <c r="AX28" s="683"/>
    </row>
    <row r="29" spans="1:50" s="394" customFormat="1" ht="27" customHeight="1" thickBot="1">
      <c r="A29" s="637">
        <f t="shared" si="6"/>
        <v>45882</v>
      </c>
      <c r="B29" s="641">
        <f t="shared" si="1"/>
        <v>4</v>
      </c>
      <c r="C29" s="669"/>
      <c r="D29" s="600"/>
      <c r="E29" s="600"/>
      <c r="F29" s="600"/>
      <c r="G29" s="600"/>
      <c r="H29" s="601"/>
      <c r="I29" s="590">
        <f t="shared" si="7"/>
        <v>45913</v>
      </c>
      <c r="J29" s="642">
        <f t="shared" si="2"/>
        <v>7</v>
      </c>
      <c r="K29" s="674"/>
      <c r="L29" s="600"/>
      <c r="M29" s="600"/>
      <c r="N29" s="600"/>
      <c r="O29" s="600"/>
      <c r="P29" s="601"/>
      <c r="Q29" s="594">
        <f t="shared" si="5"/>
        <v>45943</v>
      </c>
      <c r="R29" s="642">
        <f t="shared" si="3"/>
        <v>2</v>
      </c>
      <c r="S29" s="674"/>
      <c r="T29" s="600"/>
      <c r="U29" s="600"/>
      <c r="V29" s="600"/>
      <c r="W29" s="600"/>
      <c r="X29" s="601"/>
      <c r="Y29" s="594">
        <f t="shared" si="8"/>
        <v>45974</v>
      </c>
      <c r="Z29" s="641">
        <f t="shared" si="4"/>
        <v>5</v>
      </c>
      <c r="AA29" s="675"/>
      <c r="AB29" s="600"/>
      <c r="AC29" s="600"/>
      <c r="AD29" s="600"/>
      <c r="AE29" s="600"/>
      <c r="AF29" s="601"/>
      <c r="AG29" s="595"/>
      <c r="AH29" s="596"/>
      <c r="AM29" s="595"/>
      <c r="AN29" s="596"/>
      <c r="AT29" s="593"/>
      <c r="AW29" s="682"/>
      <c r="AX29" s="683"/>
    </row>
    <row r="30" spans="1:50" s="394" customFormat="1" ht="27" customHeight="1" thickBot="1">
      <c r="A30" s="637">
        <f t="shared" si="6"/>
        <v>45883</v>
      </c>
      <c r="B30" s="641">
        <f t="shared" si="1"/>
        <v>5</v>
      </c>
      <c r="C30" s="669"/>
      <c r="D30" s="600"/>
      <c r="E30" s="600"/>
      <c r="F30" s="600"/>
      <c r="G30" s="600"/>
      <c r="H30" s="601"/>
      <c r="I30" s="590">
        <f t="shared" si="7"/>
        <v>45914</v>
      </c>
      <c r="J30" s="642">
        <f t="shared" si="2"/>
        <v>1</v>
      </c>
      <c r="K30" s="674"/>
      <c r="L30" s="600"/>
      <c r="M30" s="600"/>
      <c r="N30" s="600"/>
      <c r="O30" s="600"/>
      <c r="P30" s="601"/>
      <c r="Q30" s="594">
        <f t="shared" si="5"/>
        <v>45944</v>
      </c>
      <c r="R30" s="642">
        <f t="shared" si="3"/>
        <v>3</v>
      </c>
      <c r="S30" s="674"/>
      <c r="T30" s="600"/>
      <c r="U30" s="600"/>
      <c r="V30" s="600"/>
      <c r="W30" s="600"/>
      <c r="X30" s="601"/>
      <c r="Y30" s="594">
        <f t="shared" si="8"/>
        <v>45975</v>
      </c>
      <c r="Z30" s="641">
        <f t="shared" si="4"/>
        <v>6</v>
      </c>
      <c r="AA30" s="675"/>
      <c r="AB30" s="600"/>
      <c r="AC30" s="600"/>
      <c r="AD30" s="600"/>
      <c r="AE30" s="600"/>
      <c r="AF30" s="601"/>
      <c r="AG30" s="595"/>
      <c r="AH30" s="596"/>
      <c r="AM30" s="595"/>
      <c r="AN30" s="596"/>
      <c r="AT30" s="592" t="str">
        <f>IF(L8&lt;&gt;Q8,"総不一","")</f>
        <v/>
      </c>
      <c r="AW30" s="682"/>
      <c r="AX30" s="683"/>
    </row>
    <row r="31" spans="1:50" s="394" customFormat="1" ht="27" customHeight="1" thickBot="1">
      <c r="A31" s="637">
        <f t="shared" si="6"/>
        <v>45884</v>
      </c>
      <c r="B31" s="641">
        <f t="shared" si="1"/>
        <v>6</v>
      </c>
      <c r="C31" s="669"/>
      <c r="D31" s="600"/>
      <c r="E31" s="600"/>
      <c r="F31" s="600"/>
      <c r="G31" s="600"/>
      <c r="H31" s="601"/>
      <c r="I31" s="590">
        <f t="shared" si="7"/>
        <v>45915</v>
      </c>
      <c r="J31" s="642">
        <f t="shared" si="2"/>
        <v>2</v>
      </c>
      <c r="K31" s="674"/>
      <c r="L31" s="600"/>
      <c r="M31" s="600"/>
      <c r="N31" s="600"/>
      <c r="O31" s="600"/>
      <c r="P31" s="601"/>
      <c r="Q31" s="594">
        <f t="shared" si="5"/>
        <v>45945</v>
      </c>
      <c r="R31" s="642">
        <f t="shared" si="3"/>
        <v>4</v>
      </c>
      <c r="S31" s="674"/>
      <c r="T31" s="600"/>
      <c r="U31" s="600"/>
      <c r="V31" s="600"/>
      <c r="W31" s="600"/>
      <c r="X31" s="601"/>
      <c r="Y31" s="594">
        <f t="shared" si="8"/>
        <v>45976</v>
      </c>
      <c r="Z31" s="641">
        <f t="shared" si="4"/>
        <v>7</v>
      </c>
      <c r="AA31" s="675"/>
      <c r="AB31" s="600"/>
      <c r="AC31" s="600"/>
      <c r="AD31" s="600"/>
      <c r="AE31" s="600"/>
      <c r="AF31" s="601"/>
      <c r="AG31" s="595"/>
      <c r="AH31" s="596"/>
      <c r="AM31" s="595"/>
      <c r="AN31" s="596"/>
      <c r="AT31" s="592" t="str">
        <f>IF(L9&lt;&gt;Q9,"学不一","")</f>
        <v/>
      </c>
      <c r="AW31" s="682"/>
      <c r="AX31" s="683"/>
    </row>
    <row r="32" spans="1:50" s="394" customFormat="1" ht="27" customHeight="1" thickBot="1">
      <c r="A32" s="637">
        <f t="shared" si="6"/>
        <v>45885</v>
      </c>
      <c r="B32" s="641">
        <f t="shared" si="1"/>
        <v>7</v>
      </c>
      <c r="C32" s="669"/>
      <c r="D32" s="600"/>
      <c r="E32" s="600"/>
      <c r="F32" s="600"/>
      <c r="G32" s="600"/>
      <c r="H32" s="601"/>
      <c r="I32" s="590">
        <f t="shared" si="7"/>
        <v>45916</v>
      </c>
      <c r="J32" s="642">
        <f t="shared" si="2"/>
        <v>3</v>
      </c>
      <c r="K32" s="674"/>
      <c r="L32" s="600"/>
      <c r="M32" s="600"/>
      <c r="N32" s="600"/>
      <c r="O32" s="600"/>
      <c r="P32" s="601"/>
      <c r="Q32" s="594">
        <f t="shared" si="5"/>
        <v>45946</v>
      </c>
      <c r="R32" s="642">
        <f t="shared" si="3"/>
        <v>5</v>
      </c>
      <c r="S32" s="674"/>
      <c r="T32" s="600"/>
      <c r="U32" s="600"/>
      <c r="V32" s="600"/>
      <c r="W32" s="600"/>
      <c r="X32" s="601"/>
      <c r="Y32" s="594">
        <f t="shared" si="8"/>
        <v>45977</v>
      </c>
      <c r="Z32" s="641">
        <f t="shared" si="4"/>
        <v>1</v>
      </c>
      <c r="AA32" s="675"/>
      <c r="AB32" s="600"/>
      <c r="AC32" s="600"/>
      <c r="AD32" s="600"/>
      <c r="AE32" s="600"/>
      <c r="AF32" s="601"/>
      <c r="AG32" s="595"/>
      <c r="AH32" s="596"/>
      <c r="AM32" s="595"/>
      <c r="AN32" s="596"/>
      <c r="AT32" s="592" t="str">
        <f>IF(L10&lt;&gt;Q10,"実不一","")</f>
        <v/>
      </c>
      <c r="AW32" s="682"/>
      <c r="AX32" s="683"/>
    </row>
    <row r="33" spans="1:50" s="394" customFormat="1" ht="27" customHeight="1" thickBot="1">
      <c r="A33" s="637">
        <f t="shared" si="6"/>
        <v>45886</v>
      </c>
      <c r="B33" s="641">
        <f t="shared" si="1"/>
        <v>1</v>
      </c>
      <c r="C33" s="669"/>
      <c r="D33" s="600"/>
      <c r="E33" s="600"/>
      <c r="F33" s="600"/>
      <c r="G33" s="600"/>
      <c r="H33" s="601"/>
      <c r="I33" s="590">
        <f t="shared" si="7"/>
        <v>45917</v>
      </c>
      <c r="J33" s="642">
        <f t="shared" si="2"/>
        <v>4</v>
      </c>
      <c r="K33" s="674"/>
      <c r="L33" s="600"/>
      <c r="M33" s="600"/>
      <c r="N33" s="600"/>
      <c r="O33" s="600"/>
      <c r="P33" s="601"/>
      <c r="Q33" s="594">
        <f t="shared" si="5"/>
        <v>45947</v>
      </c>
      <c r="R33" s="642">
        <f t="shared" si="3"/>
        <v>6</v>
      </c>
      <c r="S33" s="674"/>
      <c r="T33" s="600"/>
      <c r="U33" s="600"/>
      <c r="V33" s="600"/>
      <c r="W33" s="600"/>
      <c r="X33" s="601"/>
      <c r="Y33" s="594">
        <f t="shared" si="8"/>
        <v>45978</v>
      </c>
      <c r="Z33" s="641">
        <f t="shared" si="4"/>
        <v>2</v>
      </c>
      <c r="AA33" s="675"/>
      <c r="AB33" s="600"/>
      <c r="AC33" s="600"/>
      <c r="AD33" s="600"/>
      <c r="AE33" s="600"/>
      <c r="AF33" s="601"/>
      <c r="AG33" s="595"/>
      <c r="AH33" s="596"/>
      <c r="AM33" s="595"/>
      <c r="AN33" s="596"/>
      <c r="AT33" s="592" t="str">
        <f>IF(L13&lt;&gt;Q13,"就不一","")</f>
        <v/>
      </c>
      <c r="AW33" s="682"/>
      <c r="AX33" s="683"/>
    </row>
    <row r="34" spans="1:50" s="394" customFormat="1" ht="27" customHeight="1" thickBot="1">
      <c r="A34" s="637">
        <f t="shared" si="6"/>
        <v>45887</v>
      </c>
      <c r="B34" s="641">
        <f t="shared" si="1"/>
        <v>2</v>
      </c>
      <c r="C34" s="669"/>
      <c r="D34" s="600"/>
      <c r="E34" s="600"/>
      <c r="F34" s="600"/>
      <c r="G34" s="600"/>
      <c r="H34" s="601"/>
      <c r="I34" s="590">
        <f t="shared" si="7"/>
        <v>45918</v>
      </c>
      <c r="J34" s="642">
        <f t="shared" si="2"/>
        <v>5</v>
      </c>
      <c r="K34" s="674"/>
      <c r="L34" s="600"/>
      <c r="M34" s="600"/>
      <c r="N34" s="600"/>
      <c r="O34" s="600"/>
      <c r="P34" s="601"/>
      <c r="Q34" s="594">
        <f t="shared" si="5"/>
        <v>45948</v>
      </c>
      <c r="R34" s="641">
        <f t="shared" si="3"/>
        <v>7</v>
      </c>
      <c r="S34" s="675"/>
      <c r="T34" s="600"/>
      <c r="U34" s="600"/>
      <c r="V34" s="600"/>
      <c r="W34" s="600"/>
      <c r="X34" s="601"/>
      <c r="Y34" s="594">
        <f t="shared" si="8"/>
        <v>45979</v>
      </c>
      <c r="Z34" s="641">
        <f t="shared" si="4"/>
        <v>3</v>
      </c>
      <c r="AA34" s="675"/>
      <c r="AB34" s="600"/>
      <c r="AC34" s="600"/>
      <c r="AD34" s="600"/>
      <c r="AE34" s="600"/>
      <c r="AF34" s="601"/>
      <c r="AG34" s="595"/>
      <c r="AH34" s="596"/>
      <c r="AM34" s="595"/>
      <c r="AN34" s="596"/>
      <c r="AT34" s="593"/>
      <c r="AW34" s="682"/>
      <c r="AX34" s="683"/>
    </row>
    <row r="35" spans="1:50" s="394" customFormat="1" ht="27" customHeight="1" thickBot="1">
      <c r="A35" s="637">
        <f t="shared" si="6"/>
        <v>45888</v>
      </c>
      <c r="B35" s="641">
        <f t="shared" si="1"/>
        <v>3</v>
      </c>
      <c r="C35" s="668"/>
      <c r="D35" s="599"/>
      <c r="E35" s="599"/>
      <c r="F35" s="599"/>
      <c r="G35" s="599"/>
      <c r="H35" s="602"/>
      <c r="I35" s="590">
        <f t="shared" si="7"/>
        <v>45919</v>
      </c>
      <c r="J35" s="642">
        <f t="shared" si="2"/>
        <v>6</v>
      </c>
      <c r="K35" s="676"/>
      <c r="L35" s="599"/>
      <c r="M35" s="599"/>
      <c r="N35" s="599"/>
      <c r="O35" s="599"/>
      <c r="P35" s="602"/>
      <c r="Q35" s="594">
        <f t="shared" si="5"/>
        <v>45949</v>
      </c>
      <c r="R35" s="642">
        <f t="shared" si="3"/>
        <v>1</v>
      </c>
      <c r="S35" s="674"/>
      <c r="T35" s="600"/>
      <c r="U35" s="600"/>
      <c r="V35" s="600"/>
      <c r="W35" s="600"/>
      <c r="X35" s="601"/>
      <c r="Y35" s="594">
        <f t="shared" si="8"/>
        <v>45980</v>
      </c>
      <c r="Z35" s="641">
        <f t="shared" si="4"/>
        <v>4</v>
      </c>
      <c r="AA35" s="676"/>
      <c r="AB35" s="599"/>
      <c r="AC35" s="599"/>
      <c r="AD35" s="599"/>
      <c r="AE35" s="599"/>
      <c r="AF35" s="602"/>
      <c r="AG35" s="595"/>
      <c r="AH35" s="596"/>
      <c r="AM35" s="595"/>
      <c r="AN35" s="596"/>
      <c r="AT35" s="592" t="str">
        <f>IF(($Q$9+$Q$10+$Q$11)&lt;$AZ$3,"実訓不","")</f>
        <v>実訓不</v>
      </c>
      <c r="AW35" s="682"/>
      <c r="AX35" s="683"/>
    </row>
    <row r="36" spans="1:50" s="394" customFormat="1" ht="27" customHeight="1" thickBot="1">
      <c r="A36" s="637">
        <f t="shared" si="6"/>
        <v>45889</v>
      </c>
      <c r="B36" s="641">
        <f t="shared" si="1"/>
        <v>4</v>
      </c>
      <c r="C36" s="669"/>
      <c r="D36" s="600"/>
      <c r="E36" s="600"/>
      <c r="F36" s="600"/>
      <c r="G36" s="600"/>
      <c r="H36" s="601"/>
      <c r="I36" s="594">
        <f t="shared" si="7"/>
        <v>45920</v>
      </c>
      <c r="J36" s="641">
        <f t="shared" si="2"/>
        <v>7</v>
      </c>
      <c r="K36" s="675"/>
      <c r="L36" s="600"/>
      <c r="M36" s="600"/>
      <c r="N36" s="600"/>
      <c r="O36" s="600"/>
      <c r="P36" s="601"/>
      <c r="Q36" s="594">
        <f t="shared" si="5"/>
        <v>45950</v>
      </c>
      <c r="R36" s="642">
        <f t="shared" si="3"/>
        <v>2</v>
      </c>
      <c r="S36" s="674"/>
      <c r="T36" s="600"/>
      <c r="U36" s="600"/>
      <c r="V36" s="600"/>
      <c r="W36" s="600"/>
      <c r="X36" s="601"/>
      <c r="Y36" s="594">
        <f t="shared" si="8"/>
        <v>45981</v>
      </c>
      <c r="Z36" s="641">
        <f t="shared" si="4"/>
        <v>5</v>
      </c>
      <c r="AA36" s="675"/>
      <c r="AB36" s="600"/>
      <c r="AC36" s="600"/>
      <c r="AD36" s="600"/>
      <c r="AE36" s="600"/>
      <c r="AF36" s="601"/>
      <c r="AG36" s="595"/>
      <c r="AH36" s="596"/>
      <c r="AM36" s="595"/>
      <c r="AN36" s="596"/>
      <c r="AT36" s="592" t="str">
        <f>IF(($Q$9+$Q$10+$Q$11)&gt;$BB$3,"実訓超","")</f>
        <v/>
      </c>
      <c r="AW36" s="682"/>
      <c r="AX36" s="683"/>
    </row>
    <row r="37" spans="1:50" s="394" customFormat="1" ht="27" customHeight="1" thickBot="1">
      <c r="A37" s="637">
        <f t="shared" si="6"/>
        <v>45890</v>
      </c>
      <c r="B37" s="641">
        <f t="shared" si="1"/>
        <v>5</v>
      </c>
      <c r="C37" s="669"/>
      <c r="D37" s="600"/>
      <c r="E37" s="600"/>
      <c r="F37" s="600"/>
      <c r="G37" s="600"/>
      <c r="H37" s="601"/>
      <c r="I37" s="590">
        <f t="shared" si="7"/>
        <v>45921</v>
      </c>
      <c r="J37" s="642">
        <f t="shared" si="2"/>
        <v>1</v>
      </c>
      <c r="K37" s="676"/>
      <c r="L37" s="599"/>
      <c r="M37" s="599"/>
      <c r="N37" s="599"/>
      <c r="O37" s="599"/>
      <c r="P37" s="602"/>
      <c r="Q37" s="594">
        <f t="shared" si="5"/>
        <v>45951</v>
      </c>
      <c r="R37" s="642">
        <f t="shared" si="3"/>
        <v>3</v>
      </c>
      <c r="S37" s="674"/>
      <c r="T37" s="600"/>
      <c r="U37" s="600"/>
      <c r="V37" s="600"/>
      <c r="W37" s="600"/>
      <c r="X37" s="601"/>
      <c r="Y37" s="594">
        <f t="shared" si="8"/>
        <v>45982</v>
      </c>
      <c r="Z37" s="641">
        <f t="shared" si="4"/>
        <v>6</v>
      </c>
      <c r="AA37" s="675"/>
      <c r="AB37" s="600"/>
      <c r="AC37" s="600"/>
      <c r="AD37" s="600"/>
      <c r="AE37" s="600"/>
      <c r="AF37" s="601"/>
      <c r="AG37" s="595"/>
      <c r="AH37" s="596"/>
      <c r="AM37" s="595"/>
      <c r="AN37" s="596"/>
      <c r="AT37" s="592" t="str">
        <f>IF($Q$13&lt;$AZ$14,"就支不","")</f>
        <v>就支不</v>
      </c>
      <c r="AW37" s="682"/>
      <c r="AX37" s="683"/>
    </row>
    <row r="38" spans="1:50" s="394" customFormat="1" ht="27" customHeight="1" thickBot="1">
      <c r="A38" s="637">
        <f t="shared" si="6"/>
        <v>45891</v>
      </c>
      <c r="B38" s="641">
        <f t="shared" si="1"/>
        <v>6</v>
      </c>
      <c r="C38" s="669"/>
      <c r="D38" s="600"/>
      <c r="E38" s="600"/>
      <c r="F38" s="600"/>
      <c r="G38" s="600"/>
      <c r="H38" s="601"/>
      <c r="I38" s="590">
        <f t="shared" si="7"/>
        <v>45922</v>
      </c>
      <c r="J38" s="642">
        <f t="shared" si="2"/>
        <v>2</v>
      </c>
      <c r="K38" s="676"/>
      <c r="L38" s="599"/>
      <c r="M38" s="599"/>
      <c r="N38" s="599"/>
      <c r="O38" s="599"/>
      <c r="P38" s="602"/>
      <c r="Q38" s="594">
        <f t="shared" si="5"/>
        <v>45952</v>
      </c>
      <c r="R38" s="641">
        <f t="shared" si="3"/>
        <v>4</v>
      </c>
      <c r="S38" s="674"/>
      <c r="T38" s="600"/>
      <c r="U38" s="600"/>
      <c r="V38" s="600"/>
      <c r="W38" s="600"/>
      <c r="X38" s="601"/>
      <c r="Y38" s="594">
        <f t="shared" si="8"/>
        <v>45983</v>
      </c>
      <c r="Z38" s="641">
        <f t="shared" si="4"/>
        <v>7</v>
      </c>
      <c r="AA38" s="675"/>
      <c r="AB38" s="600"/>
      <c r="AC38" s="600"/>
      <c r="AD38" s="600"/>
      <c r="AE38" s="600"/>
      <c r="AF38" s="601"/>
      <c r="AG38" s="595"/>
      <c r="AH38" s="596"/>
      <c r="AM38" s="595"/>
      <c r="AN38" s="596"/>
      <c r="AT38" s="592" t="str">
        <f>IF($Q$13&gt;$BB$14,"就支超","")</f>
        <v/>
      </c>
      <c r="AW38" s="682"/>
      <c r="AX38" s="683"/>
    </row>
    <row r="39" spans="1:50" s="394" customFormat="1" ht="27" customHeight="1" thickBot="1">
      <c r="A39" s="637">
        <f t="shared" si="6"/>
        <v>45892</v>
      </c>
      <c r="B39" s="641">
        <f t="shared" si="1"/>
        <v>7</v>
      </c>
      <c r="C39" s="669"/>
      <c r="D39" s="600"/>
      <c r="E39" s="600"/>
      <c r="F39" s="600"/>
      <c r="G39" s="600"/>
      <c r="H39" s="601"/>
      <c r="I39" s="594">
        <f t="shared" si="7"/>
        <v>45923</v>
      </c>
      <c r="J39" s="641">
        <f t="shared" si="2"/>
        <v>3</v>
      </c>
      <c r="K39" s="674"/>
      <c r="L39" s="600"/>
      <c r="M39" s="600"/>
      <c r="N39" s="600"/>
      <c r="O39" s="600"/>
      <c r="P39" s="601"/>
      <c r="Q39" s="594">
        <f t="shared" si="5"/>
        <v>45953</v>
      </c>
      <c r="R39" s="641">
        <f t="shared" si="3"/>
        <v>5</v>
      </c>
      <c r="S39" s="674"/>
      <c r="T39" s="600"/>
      <c r="U39" s="600"/>
      <c r="V39" s="600"/>
      <c r="W39" s="600"/>
      <c r="X39" s="601"/>
      <c r="Y39" s="594">
        <f t="shared" si="8"/>
        <v>45984</v>
      </c>
      <c r="Z39" s="641">
        <f t="shared" si="4"/>
        <v>1</v>
      </c>
      <c r="AA39" s="675"/>
      <c r="AB39" s="600"/>
      <c r="AC39" s="600"/>
      <c r="AD39" s="600"/>
      <c r="AE39" s="600"/>
      <c r="AF39" s="601"/>
      <c r="AG39" s="595"/>
      <c r="AH39" s="596"/>
      <c r="AM39" s="595"/>
      <c r="AN39" s="596"/>
      <c r="AT39" s="592" t="str">
        <f>IF($Q$11&lt;$AZ$12,"キー不","")</f>
        <v/>
      </c>
      <c r="AW39" s="682"/>
      <c r="AX39" s="683"/>
    </row>
    <row r="40" spans="1:50" s="394" customFormat="1" ht="27" customHeight="1" thickBot="1">
      <c r="A40" s="637">
        <f t="shared" si="6"/>
        <v>45893</v>
      </c>
      <c r="B40" s="641">
        <f t="shared" si="1"/>
        <v>1</v>
      </c>
      <c r="C40" s="669"/>
      <c r="D40" s="600"/>
      <c r="E40" s="600"/>
      <c r="F40" s="600"/>
      <c r="G40" s="600"/>
      <c r="H40" s="601"/>
      <c r="I40" s="590">
        <f t="shared" si="7"/>
        <v>45924</v>
      </c>
      <c r="J40" s="642">
        <f t="shared" si="2"/>
        <v>4</v>
      </c>
      <c r="K40" s="674"/>
      <c r="L40" s="600"/>
      <c r="M40" s="600"/>
      <c r="N40" s="600"/>
      <c r="O40" s="600"/>
      <c r="P40" s="601"/>
      <c r="Q40" s="594">
        <f t="shared" si="5"/>
        <v>45954</v>
      </c>
      <c r="R40" s="641">
        <f t="shared" si="3"/>
        <v>6</v>
      </c>
      <c r="S40" s="675"/>
      <c r="T40" s="600"/>
      <c r="U40" s="600"/>
      <c r="V40" s="600"/>
      <c r="W40" s="600"/>
      <c r="X40" s="601"/>
      <c r="Y40" s="594">
        <f t="shared" si="8"/>
        <v>45985</v>
      </c>
      <c r="Z40" s="641">
        <f t="shared" si="4"/>
        <v>2</v>
      </c>
      <c r="AA40" s="675"/>
      <c r="AB40" s="600"/>
      <c r="AC40" s="600"/>
      <c r="AD40" s="600"/>
      <c r="AE40" s="600"/>
      <c r="AF40" s="601"/>
      <c r="AG40" s="595"/>
      <c r="AH40" s="596"/>
      <c r="AM40" s="595"/>
      <c r="AN40" s="596"/>
      <c r="AT40" s="592" t="str">
        <f>IF($Q$11&gt;$BB$12,"キー超","")</f>
        <v/>
      </c>
      <c r="AW40" s="684"/>
      <c r="AX40" s="685"/>
    </row>
    <row r="41" spans="1:50" s="394" customFormat="1" ht="27" customHeight="1" thickBot="1">
      <c r="A41" s="637">
        <f t="shared" si="6"/>
        <v>45894</v>
      </c>
      <c r="B41" s="641">
        <f t="shared" si="1"/>
        <v>2</v>
      </c>
      <c r="C41" s="669"/>
      <c r="D41" s="600"/>
      <c r="E41" s="600"/>
      <c r="F41" s="600"/>
      <c r="G41" s="600"/>
      <c r="H41" s="601"/>
      <c r="I41" s="590">
        <f t="shared" si="7"/>
        <v>45925</v>
      </c>
      <c r="J41" s="642">
        <f t="shared" si="2"/>
        <v>5</v>
      </c>
      <c r="K41" s="674"/>
      <c r="L41" s="600"/>
      <c r="M41" s="600"/>
      <c r="N41" s="600"/>
      <c r="O41" s="600"/>
      <c r="P41" s="601"/>
      <c r="Q41" s="594">
        <f t="shared" si="5"/>
        <v>45955</v>
      </c>
      <c r="R41" s="641">
        <f t="shared" si="3"/>
        <v>7</v>
      </c>
      <c r="S41" s="675"/>
      <c r="T41" s="600"/>
      <c r="U41" s="600"/>
      <c r="V41" s="600"/>
      <c r="W41" s="600"/>
      <c r="X41" s="601"/>
      <c r="Y41" s="594">
        <f t="shared" si="8"/>
        <v>45986</v>
      </c>
      <c r="Z41" s="641">
        <f t="shared" si="4"/>
        <v>3</v>
      </c>
      <c r="AA41" s="675"/>
      <c r="AB41" s="600"/>
      <c r="AC41" s="600"/>
      <c r="AD41" s="600"/>
      <c r="AE41" s="600"/>
      <c r="AF41" s="601"/>
      <c r="AG41" s="595"/>
      <c r="AH41" s="596"/>
      <c r="AM41" s="595"/>
      <c r="AN41" s="596"/>
      <c r="AT41" s="592" t="str">
        <f>IF($Q$12&lt;$AZ$13,"実習不","")</f>
        <v/>
      </c>
      <c r="AW41" s="684"/>
      <c r="AX41" s="685"/>
    </row>
    <row r="42" spans="1:50" s="394" customFormat="1" ht="27" customHeight="1" thickBot="1">
      <c r="A42" s="637">
        <f t="shared" si="6"/>
        <v>45895</v>
      </c>
      <c r="B42" s="641">
        <f t="shared" si="1"/>
        <v>3</v>
      </c>
      <c r="C42" s="668"/>
      <c r="D42" s="599"/>
      <c r="E42" s="599"/>
      <c r="F42" s="599"/>
      <c r="G42" s="599"/>
      <c r="H42" s="602"/>
      <c r="I42" s="590">
        <f t="shared" si="7"/>
        <v>45926</v>
      </c>
      <c r="J42" s="642">
        <f t="shared" si="2"/>
        <v>6</v>
      </c>
      <c r="K42" s="674"/>
      <c r="L42" s="600"/>
      <c r="M42" s="600"/>
      <c r="N42" s="600"/>
      <c r="O42" s="600"/>
      <c r="P42" s="601"/>
      <c r="Q42" s="594">
        <f t="shared" si="5"/>
        <v>45956</v>
      </c>
      <c r="R42" s="641">
        <f t="shared" si="3"/>
        <v>1</v>
      </c>
      <c r="S42" s="675"/>
      <c r="T42" s="600"/>
      <c r="U42" s="600"/>
      <c r="V42" s="600"/>
      <c r="W42" s="600"/>
      <c r="X42" s="601"/>
      <c r="Y42" s="594">
        <f t="shared" si="8"/>
        <v>45987</v>
      </c>
      <c r="Z42" s="641">
        <f t="shared" si="4"/>
        <v>4</v>
      </c>
      <c r="AA42" s="676"/>
      <c r="AB42" s="599"/>
      <c r="AC42" s="599"/>
      <c r="AD42" s="599"/>
      <c r="AE42" s="599"/>
      <c r="AF42" s="602"/>
      <c r="AG42" s="595"/>
      <c r="AH42" s="596"/>
      <c r="AM42" s="595"/>
      <c r="AN42" s="596"/>
      <c r="AT42" s="593"/>
      <c r="AW42" s="684"/>
      <c r="AX42" s="685"/>
    </row>
    <row r="43" spans="1:50" s="394" customFormat="1" ht="27" customHeight="1" thickBot="1">
      <c r="A43" s="637">
        <f t="shared" si="6"/>
        <v>45896</v>
      </c>
      <c r="B43" s="641">
        <f t="shared" si="1"/>
        <v>4</v>
      </c>
      <c r="C43" s="668"/>
      <c r="D43" s="599"/>
      <c r="E43" s="599"/>
      <c r="F43" s="599"/>
      <c r="G43" s="599"/>
      <c r="H43" s="602"/>
      <c r="I43" s="590">
        <f t="shared" si="7"/>
        <v>45927</v>
      </c>
      <c r="J43" s="642">
        <f t="shared" si="2"/>
        <v>7</v>
      </c>
      <c r="K43" s="674"/>
      <c r="L43" s="600"/>
      <c r="M43" s="600"/>
      <c r="N43" s="600"/>
      <c r="O43" s="600"/>
      <c r="P43" s="601"/>
      <c r="Q43" s="594">
        <f t="shared" si="5"/>
        <v>45957</v>
      </c>
      <c r="R43" s="641">
        <f>WEEKDAY(Q43)</f>
        <v>2</v>
      </c>
      <c r="S43" s="675"/>
      <c r="T43" s="600"/>
      <c r="U43" s="600"/>
      <c r="V43" s="600"/>
      <c r="W43" s="600"/>
      <c r="X43" s="601"/>
      <c r="Y43" s="594">
        <f t="shared" si="8"/>
        <v>45988</v>
      </c>
      <c r="Z43" s="641">
        <f t="shared" si="4"/>
        <v>5</v>
      </c>
      <c r="AA43" s="676"/>
      <c r="AB43" s="599"/>
      <c r="AC43" s="599"/>
      <c r="AD43" s="599"/>
      <c r="AE43" s="599"/>
      <c r="AF43" s="602"/>
      <c r="AG43" s="595"/>
      <c r="AH43" s="596"/>
      <c r="AM43" s="595"/>
      <c r="AN43" s="596"/>
      <c r="AT43" s="592" t="str">
        <f>IF(L11&lt;&gt;Q11,"キー一","")</f>
        <v/>
      </c>
      <c r="AW43" s="684"/>
      <c r="AX43" s="685"/>
    </row>
    <row r="44" spans="1:50" s="394" customFormat="1" ht="27" customHeight="1" thickBot="1">
      <c r="A44" s="637">
        <f t="shared" si="6"/>
        <v>45897</v>
      </c>
      <c r="B44" s="641">
        <f t="shared" si="1"/>
        <v>5</v>
      </c>
      <c r="C44" s="669"/>
      <c r="D44" s="600"/>
      <c r="E44" s="600"/>
      <c r="F44" s="600"/>
      <c r="G44" s="600"/>
      <c r="H44" s="601"/>
      <c r="I44" s="590">
        <f t="shared" si="7"/>
        <v>45928</v>
      </c>
      <c r="J44" s="642">
        <f t="shared" si="2"/>
        <v>1</v>
      </c>
      <c r="K44" s="674"/>
      <c r="L44" s="600"/>
      <c r="M44" s="600"/>
      <c r="N44" s="600"/>
      <c r="O44" s="600"/>
      <c r="P44" s="601"/>
      <c r="Q44" s="594">
        <f t="shared" si="5"/>
        <v>45958</v>
      </c>
      <c r="R44" s="641">
        <f>WEEKDAY(Q44)</f>
        <v>3</v>
      </c>
      <c r="S44" s="675"/>
      <c r="T44" s="600"/>
      <c r="U44" s="600"/>
      <c r="V44" s="600"/>
      <c r="W44" s="600"/>
      <c r="X44" s="601"/>
      <c r="Y44" s="594">
        <f t="shared" si="8"/>
        <v>45989</v>
      </c>
      <c r="Z44" s="641">
        <f t="shared" si="4"/>
        <v>6</v>
      </c>
      <c r="AA44" s="675"/>
      <c r="AB44" s="600"/>
      <c r="AC44" s="600"/>
      <c r="AD44" s="600"/>
      <c r="AE44" s="600"/>
      <c r="AF44" s="601"/>
      <c r="AG44" s="595"/>
      <c r="AH44" s="596"/>
      <c r="AM44" s="595"/>
      <c r="AN44" s="596"/>
      <c r="AT44" s="738" t="str">
        <f>IF(L12&lt;&gt;Q12,"実習一","")</f>
        <v/>
      </c>
      <c r="AW44" s="684"/>
      <c r="AX44" s="685"/>
    </row>
    <row r="45" spans="1:50" s="394" customFormat="1" ht="27" customHeight="1">
      <c r="A45" s="638">
        <f t="shared" si="6"/>
        <v>45898</v>
      </c>
      <c r="B45" s="642">
        <f t="shared" si="1"/>
        <v>6</v>
      </c>
      <c r="C45" s="671"/>
      <c r="D45" s="599"/>
      <c r="E45" s="599"/>
      <c r="F45" s="599"/>
      <c r="G45" s="599"/>
      <c r="H45" s="602"/>
      <c r="I45" s="590">
        <f t="shared" si="7"/>
        <v>45929</v>
      </c>
      <c r="J45" s="642">
        <f t="shared" si="2"/>
        <v>2</v>
      </c>
      <c r="K45" s="674"/>
      <c r="L45" s="600"/>
      <c r="M45" s="600"/>
      <c r="N45" s="600"/>
      <c r="O45" s="600"/>
      <c r="P45" s="601"/>
      <c r="Q45" s="594">
        <f t="shared" si="5"/>
        <v>45959</v>
      </c>
      <c r="R45" s="641">
        <f t="shared" ref="R45:R47" si="9">WEEKDAY(Q45)</f>
        <v>4</v>
      </c>
      <c r="S45" s="675"/>
      <c r="T45" s="600"/>
      <c r="U45" s="600"/>
      <c r="V45" s="600"/>
      <c r="W45" s="600"/>
      <c r="X45" s="601"/>
      <c r="Y45" s="590">
        <f t="shared" si="8"/>
        <v>45990</v>
      </c>
      <c r="Z45" s="642">
        <f t="shared" si="4"/>
        <v>7</v>
      </c>
      <c r="AA45" s="679"/>
      <c r="AB45" s="599"/>
      <c r="AC45" s="599"/>
      <c r="AD45" s="599"/>
      <c r="AE45" s="599"/>
      <c r="AF45" s="602"/>
      <c r="AG45" s="595"/>
      <c r="AH45" s="596"/>
      <c r="AM45" s="595"/>
      <c r="AN45" s="596"/>
      <c r="AT45" s="593"/>
      <c r="AW45" s="684"/>
      <c r="AX45" s="685"/>
    </row>
    <row r="46" spans="1:50" s="394" customFormat="1" ht="27" customHeight="1">
      <c r="A46" s="637">
        <f t="shared" si="6"/>
        <v>45899</v>
      </c>
      <c r="B46" s="641">
        <f t="shared" si="1"/>
        <v>7</v>
      </c>
      <c r="C46" s="669"/>
      <c r="D46" s="600"/>
      <c r="E46" s="600"/>
      <c r="F46" s="600"/>
      <c r="G46" s="600"/>
      <c r="H46" s="601"/>
      <c r="I46" s="590">
        <f t="shared" si="7"/>
        <v>45930</v>
      </c>
      <c r="J46" s="642">
        <f t="shared" si="2"/>
        <v>3</v>
      </c>
      <c r="K46" s="674"/>
      <c r="L46" s="600"/>
      <c r="M46" s="600"/>
      <c r="N46" s="600"/>
      <c r="O46" s="600"/>
      <c r="P46" s="601"/>
      <c r="Q46" s="594">
        <f t="shared" si="5"/>
        <v>45960</v>
      </c>
      <c r="R46" s="641">
        <f t="shared" si="9"/>
        <v>5</v>
      </c>
      <c r="S46" s="675"/>
      <c r="T46" s="600"/>
      <c r="U46" s="600"/>
      <c r="V46" s="600"/>
      <c r="W46" s="600"/>
      <c r="X46" s="601"/>
      <c r="Y46" s="594">
        <f t="shared" si="8"/>
        <v>45991</v>
      </c>
      <c r="Z46" s="641">
        <f t="shared" si="4"/>
        <v>1</v>
      </c>
      <c r="AA46" s="675"/>
      <c r="AB46" s="600"/>
      <c r="AC46" s="600"/>
      <c r="AD46" s="600"/>
      <c r="AE46" s="600"/>
      <c r="AF46" s="601"/>
      <c r="AG46" s="595"/>
      <c r="AH46" s="596"/>
      <c r="AM46" s="595"/>
      <c r="AN46" s="596"/>
      <c r="AT46" s="593"/>
      <c r="AW46" s="684"/>
      <c r="AX46" s="685"/>
    </row>
    <row r="47" spans="1:50" s="394" customFormat="1" ht="27" customHeight="1">
      <c r="A47" s="637">
        <f t="shared" si="6"/>
        <v>45900</v>
      </c>
      <c r="B47" s="641">
        <f t="shared" si="1"/>
        <v>1</v>
      </c>
      <c r="C47" s="669"/>
      <c r="D47" s="600"/>
      <c r="E47" s="600"/>
      <c r="F47" s="600"/>
      <c r="G47" s="600"/>
      <c r="H47" s="601"/>
      <c r="I47" s="594">
        <f t="shared" si="7"/>
        <v>45931</v>
      </c>
      <c r="J47" s="641">
        <f t="shared" si="2"/>
        <v>4</v>
      </c>
      <c r="K47" s="693"/>
      <c r="L47" s="694"/>
      <c r="M47" s="694"/>
      <c r="N47" s="694"/>
      <c r="O47" s="694"/>
      <c r="P47" s="695"/>
      <c r="Q47" s="594">
        <f t="shared" si="5"/>
        <v>45961</v>
      </c>
      <c r="R47" s="641">
        <f t="shared" si="9"/>
        <v>6</v>
      </c>
      <c r="S47" s="675"/>
      <c r="T47" s="600"/>
      <c r="U47" s="600"/>
      <c r="V47" s="600"/>
      <c r="W47" s="600"/>
      <c r="X47" s="601"/>
      <c r="Y47" s="594">
        <f t="shared" si="8"/>
        <v>45992</v>
      </c>
      <c r="Z47" s="641">
        <f t="shared" si="4"/>
        <v>2</v>
      </c>
      <c r="AA47" s="675"/>
      <c r="AB47" s="600"/>
      <c r="AC47" s="600"/>
      <c r="AD47" s="600"/>
      <c r="AE47" s="600"/>
      <c r="AF47" s="601"/>
      <c r="AG47" s="595"/>
      <c r="AH47" s="596"/>
      <c r="AI47" s="595"/>
      <c r="AJ47" s="595"/>
      <c r="AK47" s="595"/>
      <c r="AL47" s="595"/>
      <c r="AM47" s="595"/>
      <c r="AN47" s="596"/>
      <c r="AS47" s="1603" t="s">
        <v>159</v>
      </c>
      <c r="AT47" s="1603"/>
      <c r="AW47" s="684"/>
      <c r="AX47" s="685"/>
    </row>
    <row r="48" spans="1:50" s="394" customFormat="1" ht="8.4" customHeight="1" thickBot="1">
      <c r="A48" s="639"/>
      <c r="B48" s="654"/>
      <c r="C48" s="672"/>
      <c r="D48" s="603"/>
      <c r="E48" s="603"/>
      <c r="F48" s="603"/>
      <c r="G48" s="603"/>
      <c r="H48" s="604"/>
      <c r="I48" s="655"/>
      <c r="J48" s="654"/>
      <c r="K48" s="692"/>
      <c r="L48" s="696"/>
      <c r="M48" s="696"/>
      <c r="N48" s="696"/>
      <c r="O48" s="696"/>
      <c r="P48" s="697"/>
      <c r="Q48" s="655"/>
      <c r="R48" s="654"/>
      <c r="S48" s="678"/>
      <c r="T48" s="603"/>
      <c r="U48" s="603"/>
      <c r="V48" s="603"/>
      <c r="W48" s="603"/>
      <c r="X48" s="604"/>
      <c r="Y48" s="655"/>
      <c r="Z48" s="654"/>
      <c r="AA48" s="678"/>
      <c r="AB48" s="603"/>
      <c r="AC48" s="603"/>
      <c r="AD48" s="603"/>
      <c r="AE48" s="603"/>
      <c r="AF48" s="604"/>
      <c r="AG48" s="595"/>
      <c r="AH48" s="596"/>
      <c r="AI48" s="595"/>
      <c r="AJ48" s="595"/>
      <c r="AK48" s="595"/>
      <c r="AL48" s="595"/>
      <c r="AM48" s="595"/>
      <c r="AN48" s="596"/>
      <c r="AS48" s="593"/>
      <c r="AT48" s="593"/>
      <c r="AW48" s="684"/>
      <c r="AX48" s="685"/>
    </row>
    <row r="49" spans="1:46" s="74" customFormat="1" ht="27" customHeight="1" thickTop="1">
      <c r="A49" s="1575" t="s">
        <v>56</v>
      </c>
      <c r="B49" s="1576"/>
      <c r="C49" s="1143">
        <f>COUNTIF(C17:C47,"*")-COUNTIF(C17:C47,"入校式")-COUNTIF(C17:C47,"修了式")-COUNTIF(C17:C47,"休校日")-COUNTIF(C17:C47,"就職活動日*")</f>
        <v>0</v>
      </c>
      <c r="D49" s="1577" t="s">
        <v>55</v>
      </c>
      <c r="E49" s="1578"/>
      <c r="F49" s="1578"/>
      <c r="G49" s="1161"/>
      <c r="H49" s="1162"/>
      <c r="I49" s="1575" t="s">
        <v>56</v>
      </c>
      <c r="J49" s="1576"/>
      <c r="K49" s="1144">
        <f>COUNTIF(K17:K47,"*")-COUNTIF(K17:K47,"修了式")-COUNTIF(K17:K47,"休校日")-COUNTIF(K17:K47,"就職活動日*")</f>
        <v>0</v>
      </c>
      <c r="L49" s="1577" t="s">
        <v>55</v>
      </c>
      <c r="M49" s="1578"/>
      <c r="N49" s="1578"/>
      <c r="O49" s="1161"/>
      <c r="P49" s="1162"/>
      <c r="Q49" s="1575" t="s">
        <v>56</v>
      </c>
      <c r="R49" s="1576"/>
      <c r="S49" s="1144">
        <f>COUNTIF(S17:S47,"*")-COUNTIF(S17:S47,"修了式")-COUNTIF(S17:S47,"休校日")-COUNTIF(S17:S47,"就職活動日*")</f>
        <v>0</v>
      </c>
      <c r="T49" s="1577" t="s">
        <v>55</v>
      </c>
      <c r="U49" s="1578"/>
      <c r="V49" s="1578"/>
      <c r="W49" s="1161"/>
      <c r="X49" s="1162"/>
      <c r="Y49" s="1575" t="s">
        <v>56</v>
      </c>
      <c r="Z49" s="1576"/>
      <c r="AA49" s="1143">
        <f>COUNTIF(AA17:AA47,"*")-COUNTIF(AA17:AA47,"修了式")-COUNTIF(AA17:AA47,"休校日")-COUNTIF(AA17:AA47,"就職活動日*")</f>
        <v>0</v>
      </c>
      <c r="AB49" s="1577" t="s">
        <v>55</v>
      </c>
      <c r="AC49" s="1578"/>
      <c r="AD49" s="1578"/>
      <c r="AE49" s="1161"/>
      <c r="AF49" s="1162"/>
      <c r="AG49" s="1692"/>
      <c r="AH49" s="1693"/>
      <c r="AJ49" s="1585"/>
      <c r="AK49" s="1585"/>
      <c r="AL49" s="1585"/>
      <c r="AM49" s="1693"/>
      <c r="AN49" s="1693"/>
      <c r="AP49" s="1585"/>
      <c r="AQ49" s="1585"/>
      <c r="AR49" s="1585"/>
      <c r="AS49" s="74">
        <f>SUM(A49:AR49)</f>
        <v>0</v>
      </c>
      <c r="AT49" s="74" t="s">
        <v>55</v>
      </c>
    </row>
    <row r="50" spans="1:46" s="74" customFormat="1" ht="27" customHeight="1" thickBot="1">
      <c r="A50" s="1612" t="s">
        <v>288</v>
      </c>
      <c r="B50" s="1598"/>
      <c r="C50" s="1147">
        <f>COUNTIF(C17:C47,"*★*")</f>
        <v>0</v>
      </c>
      <c r="D50" s="1694" t="s">
        <v>1063</v>
      </c>
      <c r="E50" s="1695"/>
      <c r="F50" s="1695"/>
      <c r="G50" s="1163"/>
      <c r="H50" s="1164"/>
      <c r="I50" s="1612" t="s">
        <v>288</v>
      </c>
      <c r="J50" s="1598"/>
      <c r="K50" s="1147">
        <f>COUNTIF(K17:K47,"*★*")</f>
        <v>0</v>
      </c>
      <c r="L50" s="1694" t="s">
        <v>1063</v>
      </c>
      <c r="M50" s="1695"/>
      <c r="N50" s="1695"/>
      <c r="O50" s="1163"/>
      <c r="P50" s="1164"/>
      <c r="Q50" s="1612" t="s">
        <v>288</v>
      </c>
      <c r="R50" s="1598"/>
      <c r="S50" s="1147">
        <f>COUNTIF(S17:S47,"*★*")</f>
        <v>0</v>
      </c>
      <c r="T50" s="1694" t="s">
        <v>1063</v>
      </c>
      <c r="U50" s="1695"/>
      <c r="V50" s="1695"/>
      <c r="W50" s="1163"/>
      <c r="X50" s="1164"/>
      <c r="Y50" s="1612" t="s">
        <v>288</v>
      </c>
      <c r="Z50" s="1598"/>
      <c r="AA50" s="1147">
        <f>COUNTIF(AA17:AA47,"*★*")</f>
        <v>0</v>
      </c>
      <c r="AB50" s="1694" t="s">
        <v>1063</v>
      </c>
      <c r="AC50" s="1695"/>
      <c r="AD50" s="1695"/>
      <c r="AE50" s="1163"/>
      <c r="AF50" s="1164"/>
      <c r="AG50" s="1142"/>
      <c r="AJ50" s="713"/>
      <c r="AK50" s="713"/>
      <c r="AL50" s="713"/>
      <c r="AP50" s="713"/>
      <c r="AQ50" s="713"/>
      <c r="AR50" s="713"/>
      <c r="AS50" s="74">
        <f>SUM(A50:AR50)</f>
        <v>0</v>
      </c>
      <c r="AT50" s="74" t="s">
        <v>55</v>
      </c>
    </row>
    <row r="51" spans="1:46" s="74" customFormat="1" ht="27" customHeight="1" thickTop="1">
      <c r="A51" s="1701" t="s">
        <v>53</v>
      </c>
      <c r="B51" s="1702"/>
      <c r="C51" s="1165">
        <f>SUM(D17:D47)</f>
        <v>0</v>
      </c>
      <c r="D51" s="1703" t="s">
        <v>52</v>
      </c>
      <c r="E51" s="1704"/>
      <c r="F51" s="1705"/>
      <c r="G51" s="1166"/>
      <c r="H51" s="1167"/>
      <c r="I51" s="1701" t="s">
        <v>53</v>
      </c>
      <c r="J51" s="1702"/>
      <c r="K51" s="1165">
        <f>SUM(L17:L47)</f>
        <v>0</v>
      </c>
      <c r="L51" s="1703" t="s">
        <v>52</v>
      </c>
      <c r="M51" s="1704"/>
      <c r="N51" s="1705"/>
      <c r="O51" s="1166"/>
      <c r="P51" s="1167"/>
      <c r="Q51" s="1701" t="s">
        <v>53</v>
      </c>
      <c r="R51" s="1702"/>
      <c r="S51" s="1165">
        <f>SUM(T17:T47)</f>
        <v>0</v>
      </c>
      <c r="T51" s="1703" t="s">
        <v>52</v>
      </c>
      <c r="U51" s="1706"/>
      <c r="V51" s="1705"/>
      <c r="W51" s="1166"/>
      <c r="X51" s="1167"/>
      <c r="Y51" s="1701" t="s">
        <v>53</v>
      </c>
      <c r="Z51" s="1702"/>
      <c r="AA51" s="1165">
        <f>SUM(AB17:AB47)</f>
        <v>0</v>
      </c>
      <c r="AB51" s="1703" t="s">
        <v>52</v>
      </c>
      <c r="AC51" s="1704"/>
      <c r="AD51" s="1705"/>
      <c r="AE51" s="1166"/>
      <c r="AF51" s="1167"/>
      <c r="AG51" s="1692"/>
      <c r="AH51" s="1693"/>
      <c r="AI51" s="686"/>
      <c r="AJ51" s="1585"/>
      <c r="AK51" s="1585"/>
      <c r="AL51" s="1585"/>
      <c r="AM51" s="1693"/>
      <c r="AN51" s="1693"/>
      <c r="AP51" s="1585"/>
      <c r="AQ51" s="1585"/>
      <c r="AR51" s="1585"/>
      <c r="AS51" s="74">
        <f t="shared" ref="AS51:AS57" si="10">SUM(A51:AR51)</f>
        <v>0</v>
      </c>
      <c r="AT51" s="74" t="s">
        <v>52</v>
      </c>
    </row>
    <row r="52" spans="1:46" s="74" customFormat="1" ht="27" customHeight="1">
      <c r="A52" s="1700" t="s">
        <v>54</v>
      </c>
      <c r="B52" s="1576"/>
      <c r="C52" s="1143">
        <f>SUM(E17:E47)</f>
        <v>0</v>
      </c>
      <c r="D52" s="1577" t="s">
        <v>52</v>
      </c>
      <c r="E52" s="1578"/>
      <c r="F52" s="1578"/>
      <c r="G52" s="1161"/>
      <c r="H52" s="1162"/>
      <c r="I52" s="1575" t="s">
        <v>54</v>
      </c>
      <c r="J52" s="1576"/>
      <c r="K52" s="1143">
        <f>SUM(M17:M47)</f>
        <v>0</v>
      </c>
      <c r="L52" s="1577" t="s">
        <v>52</v>
      </c>
      <c r="M52" s="1578"/>
      <c r="N52" s="1578"/>
      <c r="O52" s="1161"/>
      <c r="P52" s="1162"/>
      <c r="Q52" s="1575" t="s">
        <v>54</v>
      </c>
      <c r="R52" s="1576"/>
      <c r="S52" s="1143">
        <f>SUM(U17:U47)</f>
        <v>0</v>
      </c>
      <c r="T52" s="1577" t="s">
        <v>52</v>
      </c>
      <c r="U52" s="1578"/>
      <c r="V52" s="1578"/>
      <c r="W52" s="1161"/>
      <c r="X52" s="1162"/>
      <c r="Y52" s="1575" t="s">
        <v>54</v>
      </c>
      <c r="Z52" s="1576"/>
      <c r="AA52" s="1143">
        <f>SUM(AC17:AC47)</f>
        <v>0</v>
      </c>
      <c r="AB52" s="1577" t="s">
        <v>52</v>
      </c>
      <c r="AC52" s="1578"/>
      <c r="AD52" s="1578"/>
      <c r="AE52" s="1161"/>
      <c r="AF52" s="1162"/>
      <c r="AG52" s="1692"/>
      <c r="AH52" s="1693"/>
      <c r="AJ52" s="1585"/>
      <c r="AK52" s="1585"/>
      <c r="AL52" s="1585"/>
      <c r="AM52" s="1693"/>
      <c r="AN52" s="1693"/>
      <c r="AP52" s="1585"/>
      <c r="AQ52" s="1585"/>
      <c r="AR52" s="1585"/>
      <c r="AS52" s="74">
        <f t="shared" si="10"/>
        <v>0</v>
      </c>
      <c r="AT52" s="74" t="s">
        <v>52</v>
      </c>
    </row>
    <row r="53" spans="1:46" s="74" customFormat="1" ht="27" customHeight="1">
      <c r="A53" s="1698" t="s">
        <v>487</v>
      </c>
      <c r="B53" s="1581"/>
      <c r="C53" s="1152">
        <f>SUM(F17:F47)</f>
        <v>0</v>
      </c>
      <c r="D53" s="1582" t="s">
        <v>52</v>
      </c>
      <c r="E53" s="1583"/>
      <c r="F53" s="1583"/>
      <c r="G53" s="1168"/>
      <c r="H53" s="1169"/>
      <c r="I53" s="1580" t="s">
        <v>486</v>
      </c>
      <c r="J53" s="1581"/>
      <c r="K53" s="1152">
        <f>SUM(N17:N47)</f>
        <v>0</v>
      </c>
      <c r="L53" s="1582" t="s">
        <v>52</v>
      </c>
      <c r="M53" s="1583"/>
      <c r="N53" s="1583"/>
      <c r="O53" s="1168"/>
      <c r="P53" s="1169"/>
      <c r="Q53" s="1699" t="s">
        <v>486</v>
      </c>
      <c r="R53" s="1581"/>
      <c r="S53" s="1152">
        <f>SUM(V17:V47)</f>
        <v>0</v>
      </c>
      <c r="T53" s="1582" t="s">
        <v>52</v>
      </c>
      <c r="U53" s="1583"/>
      <c r="V53" s="1583"/>
      <c r="W53" s="1168"/>
      <c r="X53" s="1169"/>
      <c r="Y53" s="1580" t="s">
        <v>486</v>
      </c>
      <c r="Z53" s="1581"/>
      <c r="AA53" s="1152">
        <f>SUM(AD17:AD47)</f>
        <v>0</v>
      </c>
      <c r="AB53" s="1582" t="s">
        <v>52</v>
      </c>
      <c r="AC53" s="1583"/>
      <c r="AD53" s="1583"/>
      <c r="AE53" s="1168"/>
      <c r="AF53" s="1169"/>
      <c r="AG53" s="1692"/>
      <c r="AH53" s="1693"/>
      <c r="AJ53" s="1585"/>
      <c r="AK53" s="1585"/>
      <c r="AL53" s="1585"/>
      <c r="AM53" s="1693"/>
      <c r="AN53" s="1693"/>
      <c r="AP53" s="1585"/>
      <c r="AQ53" s="1585"/>
      <c r="AR53" s="1585"/>
      <c r="AS53" s="74">
        <f t="shared" si="10"/>
        <v>0</v>
      </c>
      <c r="AT53" s="74" t="s">
        <v>52</v>
      </c>
    </row>
    <row r="54" spans="1:46" s="74" customFormat="1" ht="27" customHeight="1">
      <c r="A54" s="1698" t="s">
        <v>57</v>
      </c>
      <c r="B54" s="1581"/>
      <c r="C54" s="1152">
        <f>SUM(G17:G47)</f>
        <v>0</v>
      </c>
      <c r="D54" s="1582" t="s">
        <v>52</v>
      </c>
      <c r="E54" s="1583"/>
      <c r="F54" s="1583"/>
      <c r="G54" s="1168"/>
      <c r="H54" s="1169"/>
      <c r="I54" s="1580" t="s">
        <v>57</v>
      </c>
      <c r="J54" s="1581"/>
      <c r="K54" s="1152">
        <f>SUM(O17:O47)</f>
        <v>0</v>
      </c>
      <c r="L54" s="1582" t="s">
        <v>52</v>
      </c>
      <c r="M54" s="1583"/>
      <c r="N54" s="1583"/>
      <c r="O54" s="1168"/>
      <c r="P54" s="1169"/>
      <c r="Q54" s="1699" t="s">
        <v>57</v>
      </c>
      <c r="R54" s="1581"/>
      <c r="S54" s="1152">
        <f>SUM(W17:W47)</f>
        <v>0</v>
      </c>
      <c r="T54" s="1582" t="s">
        <v>52</v>
      </c>
      <c r="U54" s="1583"/>
      <c r="V54" s="1583"/>
      <c r="W54" s="1168"/>
      <c r="X54" s="1169"/>
      <c r="Y54" s="1580" t="s">
        <v>57</v>
      </c>
      <c r="Z54" s="1581"/>
      <c r="AA54" s="1152">
        <f>SUM(AE17:AE47)</f>
        <v>0</v>
      </c>
      <c r="AB54" s="1582" t="s">
        <v>52</v>
      </c>
      <c r="AC54" s="1583"/>
      <c r="AD54" s="1583"/>
      <c r="AE54" s="1168"/>
      <c r="AF54" s="1169"/>
      <c r="AG54" s="1692"/>
      <c r="AH54" s="1693"/>
      <c r="AJ54" s="1585"/>
      <c r="AK54" s="1585"/>
      <c r="AL54" s="1585"/>
      <c r="AM54" s="1693"/>
      <c r="AN54" s="1693"/>
      <c r="AP54" s="1585"/>
      <c r="AQ54" s="1585"/>
      <c r="AR54" s="1585"/>
      <c r="AS54" s="74">
        <f t="shared" si="10"/>
        <v>0</v>
      </c>
      <c r="AT54" s="74" t="s">
        <v>52</v>
      </c>
    </row>
    <row r="55" spans="1:46" s="74" customFormat="1" ht="27" customHeight="1" thickBot="1">
      <c r="A55" s="1580" t="s">
        <v>474</v>
      </c>
      <c r="B55" s="1581"/>
      <c r="C55" s="1152">
        <f>SUM(H17:H47)</f>
        <v>0</v>
      </c>
      <c r="D55" s="1582" t="s">
        <v>52</v>
      </c>
      <c r="E55" s="1583"/>
      <c r="F55" s="1583"/>
      <c r="G55" s="1168"/>
      <c r="H55" s="1169"/>
      <c r="I55" s="1580" t="s">
        <v>474</v>
      </c>
      <c r="J55" s="1581"/>
      <c r="K55" s="1152">
        <f>SUM(P17:P47)</f>
        <v>0</v>
      </c>
      <c r="L55" s="1582" t="s">
        <v>52</v>
      </c>
      <c r="M55" s="1583"/>
      <c r="N55" s="1583"/>
      <c r="O55" s="1168"/>
      <c r="P55" s="1169"/>
      <c r="Q55" s="1699" t="s">
        <v>474</v>
      </c>
      <c r="R55" s="1581"/>
      <c r="S55" s="1152">
        <f>SUM(X17:X47)</f>
        <v>0</v>
      </c>
      <c r="T55" s="1582" t="s">
        <v>52</v>
      </c>
      <c r="U55" s="1583"/>
      <c r="V55" s="1583"/>
      <c r="W55" s="1168"/>
      <c r="X55" s="1169"/>
      <c r="Y55" s="1580" t="s">
        <v>474</v>
      </c>
      <c r="Z55" s="1581"/>
      <c r="AA55" s="1152">
        <f>SUM(AF17:AF47)</f>
        <v>0</v>
      </c>
      <c r="AB55" s="1582" t="s">
        <v>52</v>
      </c>
      <c r="AC55" s="1583"/>
      <c r="AD55" s="1583"/>
      <c r="AE55" s="1168"/>
      <c r="AF55" s="1169"/>
      <c r="AG55" s="1692"/>
      <c r="AH55" s="1693"/>
      <c r="AJ55" s="1585"/>
      <c r="AK55" s="1585"/>
      <c r="AL55" s="1585"/>
      <c r="AM55" s="1693"/>
      <c r="AN55" s="1693"/>
      <c r="AP55" s="1585"/>
      <c r="AQ55" s="1585"/>
      <c r="AR55" s="1585"/>
      <c r="AS55" s="74">
        <f t="shared" si="10"/>
        <v>0</v>
      </c>
      <c r="AT55" s="74" t="s">
        <v>52</v>
      </c>
    </row>
    <row r="56" spans="1:46" s="74" customFormat="1" ht="27" hidden="1" customHeight="1" thickBot="1">
      <c r="A56" s="1597" t="s">
        <v>288</v>
      </c>
      <c r="B56" s="1598"/>
      <c r="C56" s="1154"/>
      <c r="D56" s="1599" t="s">
        <v>52</v>
      </c>
      <c r="E56" s="1600"/>
      <c r="F56" s="1600"/>
      <c r="G56" s="1170"/>
      <c r="H56" s="1171"/>
      <c r="I56" s="1597" t="s">
        <v>288</v>
      </c>
      <c r="J56" s="1602"/>
      <c r="K56" s="1154"/>
      <c r="L56" s="1599" t="s">
        <v>52</v>
      </c>
      <c r="M56" s="1600"/>
      <c r="N56" s="1600"/>
      <c r="O56" s="1170"/>
      <c r="P56" s="1171"/>
      <c r="Q56" s="1597" t="s">
        <v>288</v>
      </c>
      <c r="R56" s="1602"/>
      <c r="S56" s="1154"/>
      <c r="T56" s="1599" t="s">
        <v>52</v>
      </c>
      <c r="U56" s="1600"/>
      <c r="V56" s="1600"/>
      <c r="W56" s="1170"/>
      <c r="X56" s="1171"/>
      <c r="Y56" s="1597" t="s">
        <v>288</v>
      </c>
      <c r="Z56" s="1598"/>
      <c r="AA56" s="1154"/>
      <c r="AB56" s="1599" t="s">
        <v>52</v>
      </c>
      <c r="AC56" s="1600"/>
      <c r="AD56" s="1600"/>
      <c r="AE56" s="1170"/>
      <c r="AF56" s="1171"/>
      <c r="AG56" s="1710"/>
      <c r="AH56" s="1585"/>
      <c r="AI56" s="687"/>
      <c r="AJ56" s="1711"/>
      <c r="AK56" s="1711"/>
      <c r="AL56" s="1711"/>
      <c r="AM56" s="1711"/>
      <c r="AN56" s="1585"/>
      <c r="AO56" s="687"/>
      <c r="AP56" s="1711"/>
      <c r="AQ56" s="1711"/>
      <c r="AR56" s="1711"/>
      <c r="AS56" s="1177">
        <f t="shared" si="10"/>
        <v>0</v>
      </c>
      <c r="AT56" s="201" t="s">
        <v>52</v>
      </c>
    </row>
    <row r="57" spans="1:46" s="74" customFormat="1" ht="27" customHeight="1" thickTop="1" thickBot="1">
      <c r="A57" s="1591" t="s">
        <v>161</v>
      </c>
      <c r="B57" s="1592"/>
      <c r="C57" s="1157">
        <f>SUM(C51:C55)</f>
        <v>0</v>
      </c>
      <c r="D57" s="1593" t="s">
        <v>52</v>
      </c>
      <c r="E57" s="1594"/>
      <c r="F57" s="1596"/>
      <c r="G57" s="1172"/>
      <c r="H57" s="1173"/>
      <c r="I57" s="1591" t="s">
        <v>161</v>
      </c>
      <c r="J57" s="1592"/>
      <c r="K57" s="1158">
        <f>SUM(K51:K55)</f>
        <v>0</v>
      </c>
      <c r="L57" s="1594" t="s">
        <v>52</v>
      </c>
      <c r="M57" s="1594"/>
      <c r="N57" s="1596"/>
      <c r="O57" s="1172"/>
      <c r="P57" s="1173"/>
      <c r="Q57" s="1696" t="s">
        <v>161</v>
      </c>
      <c r="R57" s="1697"/>
      <c r="S57" s="1157">
        <f>SUM(S51:S55)</f>
        <v>0</v>
      </c>
      <c r="T57" s="1707" t="s">
        <v>52</v>
      </c>
      <c r="U57" s="1708"/>
      <c r="V57" s="1596"/>
      <c r="W57" s="1172"/>
      <c r="X57" s="1173"/>
      <c r="Y57" s="1591" t="s">
        <v>161</v>
      </c>
      <c r="Z57" s="1592"/>
      <c r="AA57" s="1157">
        <f>SUM(AA51:AA55)</f>
        <v>0</v>
      </c>
      <c r="AB57" s="1593" t="s">
        <v>52</v>
      </c>
      <c r="AC57" s="1594"/>
      <c r="AD57" s="1596"/>
      <c r="AE57" s="1172"/>
      <c r="AF57" s="1173"/>
      <c r="AG57" s="1709"/>
      <c r="AH57" s="1585"/>
      <c r="AJ57" s="1585"/>
      <c r="AK57" s="1585"/>
      <c r="AL57" s="1585"/>
      <c r="AM57" s="1585"/>
      <c r="AN57" s="1585"/>
      <c r="AP57" s="1585"/>
      <c r="AQ57" s="1585"/>
      <c r="AR57" s="1585"/>
      <c r="AS57" s="74">
        <f t="shared" si="10"/>
        <v>0</v>
      </c>
      <c r="AT57" s="74" t="s">
        <v>52</v>
      </c>
    </row>
    <row r="58" spans="1:46" s="74" customFormat="1" ht="27" customHeight="1" thickTop="1" thickBot="1">
      <c r="A58" s="1586" t="s">
        <v>132</v>
      </c>
      <c r="B58" s="1587"/>
      <c r="C58" s="410">
        <v>3</v>
      </c>
      <c r="D58" s="1588" t="s">
        <v>52</v>
      </c>
      <c r="E58" s="1589"/>
      <c r="F58" s="1589"/>
      <c r="G58" s="628"/>
      <c r="H58" s="629"/>
      <c r="I58" s="1586" t="s">
        <v>132</v>
      </c>
      <c r="J58" s="1587"/>
      <c r="K58" s="411"/>
      <c r="L58" s="1588" t="s">
        <v>52</v>
      </c>
      <c r="M58" s="1589"/>
      <c r="N58" s="1589"/>
      <c r="O58" s="628"/>
      <c r="P58" s="629"/>
      <c r="Q58" s="1586" t="s">
        <v>132</v>
      </c>
      <c r="R58" s="1587"/>
      <c r="S58" s="411"/>
      <c r="T58" s="1588" t="s">
        <v>52</v>
      </c>
      <c r="U58" s="1589"/>
      <c r="V58" s="1589"/>
      <c r="W58" s="628"/>
      <c r="X58" s="629"/>
      <c r="Y58" s="1586" t="s">
        <v>132</v>
      </c>
      <c r="Z58" s="1587"/>
      <c r="AA58" s="410"/>
      <c r="AB58" s="1588" t="s">
        <v>52</v>
      </c>
      <c r="AC58" s="1589"/>
      <c r="AD58" s="1589"/>
      <c r="AE58" s="628"/>
      <c r="AF58" s="629"/>
      <c r="AG58" s="1692"/>
      <c r="AH58" s="1693"/>
      <c r="AJ58" s="1585"/>
      <c r="AK58" s="1585"/>
      <c r="AL58" s="1585"/>
      <c r="AM58" s="1693"/>
      <c r="AN58" s="1693"/>
      <c r="AP58" s="1585"/>
      <c r="AQ58" s="1585"/>
      <c r="AR58" s="1585"/>
      <c r="AS58" s="75">
        <f t="shared" ref="AS58" si="11">SUM(AA58,AI58,AO58)</f>
        <v>0</v>
      </c>
      <c r="AT58" s="74" t="s">
        <v>52</v>
      </c>
    </row>
    <row r="59" spans="1:46" ht="27" customHeight="1" thickTop="1">
      <c r="C59" s="392"/>
      <c r="F59" s="382"/>
      <c r="G59" s="382"/>
      <c r="H59" s="382"/>
      <c r="I59" s="382"/>
      <c r="J59" s="382"/>
      <c r="K59" s="383"/>
      <c r="L59" s="383"/>
      <c r="M59" s="383"/>
      <c r="N59" s="382"/>
      <c r="O59" s="382"/>
      <c r="P59" s="382"/>
      <c r="Q59" s="382"/>
      <c r="R59" s="382"/>
      <c r="S59" s="383"/>
      <c r="T59" s="80"/>
      <c r="U59" s="80"/>
      <c r="V59" s="79"/>
      <c r="W59" s="79"/>
      <c r="X59" s="79"/>
      <c r="AD59" s="382"/>
      <c r="AE59" s="382"/>
      <c r="AF59" s="382"/>
      <c r="AG59" s="382"/>
      <c r="AH59" s="382"/>
      <c r="AI59" s="383"/>
      <c r="AJ59" s="383"/>
      <c r="AK59" s="383"/>
      <c r="AL59" s="382"/>
      <c r="AM59" s="382"/>
      <c r="AN59" s="382"/>
      <c r="AO59" s="383"/>
      <c r="AP59" s="80"/>
      <c r="AQ59" s="80"/>
      <c r="AR59" s="79"/>
    </row>
    <row r="60" spans="1:46">
      <c r="A60" s="1570"/>
      <c r="B60" s="1570"/>
      <c r="C60" s="1008"/>
      <c r="D60" s="1009"/>
      <c r="E60" s="1009"/>
      <c r="K60" s="1008"/>
      <c r="L60" s="1009"/>
      <c r="M60" s="1009"/>
      <c r="S60" s="1008"/>
      <c r="T60" s="1009"/>
      <c r="U60" s="1009"/>
      <c r="AA60" s="1008"/>
      <c r="AB60" s="1009"/>
      <c r="AC60" s="1009"/>
      <c r="AI60" s="1008"/>
      <c r="AJ60" s="1009"/>
      <c r="AK60" s="1009"/>
      <c r="AO60" s="1008"/>
      <c r="AP60" s="1009"/>
      <c r="AQ60" s="1009"/>
      <c r="AT60" s="394"/>
    </row>
    <row r="61" spans="1:46">
      <c r="A61" s="1007"/>
      <c r="B61" s="1007"/>
      <c r="C61" s="1008"/>
      <c r="K61" s="1008"/>
      <c r="S61" s="1008"/>
      <c r="AA61" s="1008"/>
      <c r="AI61" s="1008"/>
      <c r="AO61" s="1008"/>
      <c r="AT61" s="1010"/>
    </row>
    <row r="62" spans="1:46">
      <c r="C62" s="199"/>
      <c r="D62" s="1570"/>
      <c r="E62" s="1570"/>
      <c r="F62" s="1570"/>
      <c r="G62" s="1570"/>
      <c r="H62" s="1570"/>
      <c r="I62" s="1570"/>
    </row>
    <row r="63" spans="1:46">
      <c r="C63" s="199"/>
      <c r="D63" s="1569"/>
      <c r="E63" s="1569"/>
      <c r="F63" s="1569"/>
      <c r="G63" s="1569"/>
      <c r="H63" s="1569"/>
      <c r="I63" s="1569"/>
    </row>
    <row r="64" spans="1:46">
      <c r="C64" s="199"/>
      <c r="D64" s="1569"/>
      <c r="E64" s="1569"/>
      <c r="F64" s="1569"/>
      <c r="G64" s="1569"/>
      <c r="H64" s="1569"/>
      <c r="I64" s="1569"/>
      <c r="AA64" s="66"/>
      <c r="AB64" s="66"/>
      <c r="AC64" s="66"/>
      <c r="AD64" s="74"/>
      <c r="AE64" s="74"/>
      <c r="AF64" s="74"/>
    </row>
    <row r="65" spans="3:32">
      <c r="C65" s="199"/>
      <c r="D65" s="1569"/>
      <c r="E65" s="1569"/>
      <c r="F65" s="1569"/>
      <c r="G65" s="1569"/>
      <c r="H65" s="1569"/>
      <c r="I65" s="1569"/>
      <c r="AA65" s="66"/>
      <c r="AB65" s="66"/>
      <c r="AC65" s="66"/>
      <c r="AD65" s="74"/>
      <c r="AE65" s="74"/>
      <c r="AF65" s="74"/>
    </row>
    <row r="66" spans="3:32">
      <c r="C66" s="201"/>
      <c r="D66" s="1569"/>
      <c r="E66" s="1569"/>
      <c r="F66" s="1569"/>
      <c r="G66" s="1569"/>
      <c r="H66" s="1569"/>
      <c r="I66" s="1569"/>
      <c r="AA66" s="66"/>
      <c r="AB66" s="66"/>
      <c r="AC66" s="66"/>
      <c r="AD66" s="74"/>
      <c r="AE66" s="74"/>
      <c r="AF66" s="74"/>
    </row>
    <row r="67" spans="3:32">
      <c r="C67" s="201"/>
      <c r="D67" s="1569"/>
      <c r="E67" s="1569"/>
      <c r="F67" s="1569"/>
      <c r="G67" s="1569"/>
      <c r="H67" s="1569"/>
      <c r="I67" s="1569"/>
      <c r="AA67" s="66"/>
      <c r="AB67" s="66"/>
      <c r="AC67" s="66"/>
      <c r="AD67" s="74"/>
      <c r="AE67" s="74"/>
      <c r="AF67" s="74"/>
    </row>
    <row r="68" spans="3:32">
      <c r="C68" s="201"/>
      <c r="D68" s="1569"/>
      <c r="E68" s="1569"/>
      <c r="F68" s="1569"/>
      <c r="G68" s="1569"/>
      <c r="H68" s="1569"/>
      <c r="I68" s="1569"/>
    </row>
    <row r="69" spans="3:32">
      <c r="C69" s="201"/>
      <c r="D69" s="1569"/>
      <c r="E69" s="1569"/>
      <c r="F69" s="1569"/>
      <c r="G69" s="1569"/>
      <c r="H69" s="1569"/>
      <c r="I69" s="1569"/>
    </row>
  </sheetData>
  <sheetProtection formatCells="0" formatColumns="0" formatRows="0"/>
  <protectedRanges>
    <protectedRange sqref="C28:E28 C35:E35 C42:E43 C23:E23 C18:E18 AA28:AC28 AA35:AC35 AA42:AC43 AA23:AC23 AA18:AC18" name="範囲1_1_1_1"/>
  </protectedRanges>
  <dataConsolidate/>
  <mergeCells count="174">
    <mergeCell ref="D67:I67"/>
    <mergeCell ref="D68:I68"/>
    <mergeCell ref="D69:I69"/>
    <mergeCell ref="A60:B60"/>
    <mergeCell ref="D62:I62"/>
    <mergeCell ref="D63:I63"/>
    <mergeCell ref="D64:I64"/>
    <mergeCell ref="D65:I65"/>
    <mergeCell ref="D66:I66"/>
    <mergeCell ref="Y58:Z58"/>
    <mergeCell ref="AB58:AD58"/>
    <mergeCell ref="AG58:AH58"/>
    <mergeCell ref="AJ58:AL58"/>
    <mergeCell ref="AM58:AN58"/>
    <mergeCell ref="AP58:AR58"/>
    <mergeCell ref="A58:B58"/>
    <mergeCell ref="D58:F58"/>
    <mergeCell ref="I58:J58"/>
    <mergeCell ref="L58:N58"/>
    <mergeCell ref="Q58:R58"/>
    <mergeCell ref="T58:V58"/>
    <mergeCell ref="Y57:Z57"/>
    <mergeCell ref="AB57:AD57"/>
    <mergeCell ref="AG57:AH57"/>
    <mergeCell ref="AJ57:AL57"/>
    <mergeCell ref="AM57:AN57"/>
    <mergeCell ref="AP57:AR57"/>
    <mergeCell ref="A57:B57"/>
    <mergeCell ref="D57:F57"/>
    <mergeCell ref="I57:J57"/>
    <mergeCell ref="L57:N57"/>
    <mergeCell ref="Q57:R57"/>
    <mergeCell ref="T57:V57"/>
    <mergeCell ref="Y56:Z56"/>
    <mergeCell ref="AB56:AD56"/>
    <mergeCell ref="AG56:AH56"/>
    <mergeCell ref="AJ56:AL56"/>
    <mergeCell ref="AM56:AN56"/>
    <mergeCell ref="AP56:AR56"/>
    <mergeCell ref="A56:B56"/>
    <mergeCell ref="D56:F56"/>
    <mergeCell ref="I56:J56"/>
    <mergeCell ref="L56:N56"/>
    <mergeCell ref="Q56:R56"/>
    <mergeCell ref="T56:V56"/>
    <mergeCell ref="Y55:Z55"/>
    <mergeCell ref="AB55:AD55"/>
    <mergeCell ref="AG55:AH55"/>
    <mergeCell ref="AJ55:AL55"/>
    <mergeCell ref="AM55:AN55"/>
    <mergeCell ref="AP55:AR55"/>
    <mergeCell ref="A55:B55"/>
    <mergeCell ref="D55:F55"/>
    <mergeCell ref="I55:J55"/>
    <mergeCell ref="L55:N55"/>
    <mergeCell ref="Q55:R55"/>
    <mergeCell ref="T55:V55"/>
    <mergeCell ref="AJ54:AL54"/>
    <mergeCell ref="AM54:AN54"/>
    <mergeCell ref="AP54:AR54"/>
    <mergeCell ref="A54:B54"/>
    <mergeCell ref="D54:F54"/>
    <mergeCell ref="I54:J54"/>
    <mergeCell ref="L54:N54"/>
    <mergeCell ref="Q54:R54"/>
    <mergeCell ref="T54:V54"/>
    <mergeCell ref="A53:B53"/>
    <mergeCell ref="D53:F53"/>
    <mergeCell ref="I53:J53"/>
    <mergeCell ref="L53:N53"/>
    <mergeCell ref="Q53:R53"/>
    <mergeCell ref="T53:V53"/>
    <mergeCell ref="Y54:Z54"/>
    <mergeCell ref="AB54:AD54"/>
    <mergeCell ref="AG54:AH54"/>
    <mergeCell ref="AG52:AH52"/>
    <mergeCell ref="AJ52:AL52"/>
    <mergeCell ref="AM52:AN52"/>
    <mergeCell ref="AP52:AR52"/>
    <mergeCell ref="AG51:AH51"/>
    <mergeCell ref="AJ51:AL51"/>
    <mergeCell ref="AM51:AN51"/>
    <mergeCell ref="AP51:AR51"/>
    <mergeCell ref="Y53:Z53"/>
    <mergeCell ref="AB53:AD53"/>
    <mergeCell ref="AG53:AH53"/>
    <mergeCell ref="AJ53:AL53"/>
    <mergeCell ref="AM53:AN53"/>
    <mergeCell ref="AP53:AR53"/>
    <mergeCell ref="A52:B52"/>
    <mergeCell ref="D52:F52"/>
    <mergeCell ref="I52:J52"/>
    <mergeCell ref="L52:N52"/>
    <mergeCell ref="Q52:R52"/>
    <mergeCell ref="T52:V52"/>
    <mergeCell ref="Y50:Z50"/>
    <mergeCell ref="AB50:AD50"/>
    <mergeCell ref="A51:B51"/>
    <mergeCell ref="D51:F51"/>
    <mergeCell ref="I51:J51"/>
    <mergeCell ref="L51:N51"/>
    <mergeCell ref="Q51:R51"/>
    <mergeCell ref="T51:V51"/>
    <mergeCell ref="Y51:Z51"/>
    <mergeCell ref="AB51:AD51"/>
    <mergeCell ref="A50:B50"/>
    <mergeCell ref="D50:F50"/>
    <mergeCell ref="I50:J50"/>
    <mergeCell ref="L50:N50"/>
    <mergeCell ref="Q50:R50"/>
    <mergeCell ref="T50:V50"/>
    <mergeCell ref="Y52:Z52"/>
    <mergeCell ref="AB52:AD52"/>
    <mergeCell ref="AS47:AT47"/>
    <mergeCell ref="A49:B49"/>
    <mergeCell ref="D49:F49"/>
    <mergeCell ref="I49:J49"/>
    <mergeCell ref="L49:N49"/>
    <mergeCell ref="Q49:R49"/>
    <mergeCell ref="T49:V49"/>
    <mergeCell ref="L13:N13"/>
    <mergeCell ref="Q13:R13"/>
    <mergeCell ref="S13:V13"/>
    <mergeCell ref="A16:C16"/>
    <mergeCell ref="I16:K16"/>
    <mergeCell ref="Q16:S16"/>
    <mergeCell ref="Y49:Z49"/>
    <mergeCell ref="AB49:AD49"/>
    <mergeCell ref="AG49:AH49"/>
    <mergeCell ref="AJ49:AL49"/>
    <mergeCell ref="AM49:AN49"/>
    <mergeCell ref="AP49:AR49"/>
    <mergeCell ref="Y16:AA16"/>
    <mergeCell ref="AG16:AI16"/>
    <mergeCell ref="AM16:AO16"/>
    <mergeCell ref="A11:I11"/>
    <mergeCell ref="L11:N11"/>
    <mergeCell ref="Q11:R11"/>
    <mergeCell ref="S11:V11"/>
    <mergeCell ref="A12:I12"/>
    <mergeCell ref="L12:N12"/>
    <mergeCell ref="Q12:R12"/>
    <mergeCell ref="S12:V12"/>
    <mergeCell ref="L9:N9"/>
    <mergeCell ref="Q9:R9"/>
    <mergeCell ref="S9:V10"/>
    <mergeCell ref="A10:B10"/>
    <mergeCell ref="L10:N10"/>
    <mergeCell ref="Q10:R10"/>
    <mergeCell ref="A7:I7"/>
    <mergeCell ref="L7:N7"/>
    <mergeCell ref="Q7:R7"/>
    <mergeCell ref="S7:V7"/>
    <mergeCell ref="A8:B8"/>
    <mergeCell ref="D8:I10"/>
    <mergeCell ref="L8:N8"/>
    <mergeCell ref="Q8:R8"/>
    <mergeCell ref="S8:V8"/>
    <mergeCell ref="A9:B9"/>
    <mergeCell ref="L4:R4"/>
    <mergeCell ref="S4:V4"/>
    <mergeCell ref="AJ4:AN4"/>
    <mergeCell ref="AO4:AR4"/>
    <mergeCell ref="A6:I6"/>
    <mergeCell ref="K6:V6"/>
    <mergeCell ref="Z6:AI6"/>
    <mergeCell ref="L2:R2"/>
    <mergeCell ref="S2:V2"/>
    <mergeCell ref="AJ2:AN2"/>
    <mergeCell ref="AO2:AR2"/>
    <mergeCell ref="L3:R3"/>
    <mergeCell ref="S3:V3"/>
    <mergeCell ref="AJ3:AN3"/>
    <mergeCell ref="AO3:AR3"/>
  </mergeCells>
  <phoneticPr fontId="2"/>
  <conditionalFormatting sqref="A17:B47">
    <cfRule type="expression" dxfId="38" priority="38">
      <formula>OR($A17&gt;$AW$4,AND(MONTH($A$17)&lt;&gt;MONTH($A17),DAY($A17)&gt;=DAY($A$17)))</formula>
    </cfRule>
  </conditionalFormatting>
  <conditionalFormatting sqref="A17:F47">
    <cfRule type="expression" dxfId="37" priority="41" stopIfTrue="1">
      <formula>OR($A17&gt;$AW$4,AND(MONTH($A$17)&lt;&gt;MONTH($A17),DAY($A17)&gt;=DAY($A$17)))</formula>
    </cfRule>
  </conditionalFormatting>
  <conditionalFormatting sqref="A17:F48">
    <cfRule type="expression" dxfId="36" priority="54">
      <formula>OR($B17=1,$B17=7)</formula>
    </cfRule>
  </conditionalFormatting>
  <conditionalFormatting sqref="A17:AF48">
    <cfRule type="containsText" dxfId="34" priority="2" operator="containsText" text="入校式">
      <formula>NOT(ISERROR(SEARCH("入校式",A17)))</formula>
    </cfRule>
    <cfRule type="containsText" dxfId="33" priority="3" operator="containsText" text="修了式">
      <formula>NOT(ISERROR(SEARCH("修了式",A17)))</formula>
    </cfRule>
  </conditionalFormatting>
  <conditionalFormatting sqref="C17:AA47">
    <cfRule type="containsText" dxfId="32" priority="48" operator="containsText" text="休校日">
      <formula>NOT(ISERROR(SEARCH("休校日",C17)))</formula>
    </cfRule>
    <cfRule type="containsText" dxfId="30" priority="47" operator="containsText" text="就職活動日">
      <formula>NOT(ISERROR(SEARCH("就職活動日",C17)))</formula>
    </cfRule>
  </conditionalFormatting>
  <conditionalFormatting sqref="G17:H47">
    <cfRule type="expression" dxfId="29" priority="25" stopIfTrue="1">
      <formula>OR($A17&gt;$AW$4,AND(MONTH($A$17)&lt;&gt;MONTH($A17),DAY($A17)&gt;=DAY($A$17)))</formula>
    </cfRule>
  </conditionalFormatting>
  <conditionalFormatting sqref="G17:H48">
    <cfRule type="containsText" dxfId="28" priority="26" operator="containsText" text="就職活動日">
      <formula>NOT(ISERROR(SEARCH("就職活動日",G17)))</formula>
    </cfRule>
    <cfRule type="expression" dxfId="27" priority="29">
      <formula>OR($B17=1,$B17=7)</formula>
    </cfRule>
    <cfRule type="containsText" dxfId="25" priority="27" operator="containsText" text="休校日">
      <formula>NOT(ISERROR(SEARCH("休校日",G17)))</formula>
    </cfRule>
  </conditionalFormatting>
  <conditionalFormatting sqref="I17:J47">
    <cfRule type="expression" dxfId="24" priority="37">
      <formula>OR($I17&gt;$AW$4,AND(MONTH($I$17)&lt;&gt;MONTH($I17),DAY($I17)&gt;=DAY($I$17)))</formula>
    </cfRule>
  </conditionalFormatting>
  <conditionalFormatting sqref="I17:N47">
    <cfRule type="expression" dxfId="23" priority="40" stopIfTrue="1">
      <formula>OR($I17&gt;$AW$4,AND(MONTH($I$17)&lt;&gt;MONTH($I17),DAY($I17)&gt;=DAY($I$17)))</formula>
    </cfRule>
  </conditionalFormatting>
  <conditionalFormatting sqref="I17:N48">
    <cfRule type="expression" dxfId="21" priority="53">
      <formula>OR($J17=1,$J17=7)</formula>
    </cfRule>
  </conditionalFormatting>
  <conditionalFormatting sqref="O17:P47">
    <cfRule type="expression" dxfId="20" priority="15" stopIfTrue="1">
      <formula>OR($I17&gt;$AW$4,AND(MONTH($I$17)&lt;&gt;MONTH($I17),DAY($I17)&gt;=DAY($I$17)))</formula>
    </cfRule>
  </conditionalFormatting>
  <conditionalFormatting sqref="O17:P48">
    <cfRule type="containsText" dxfId="19" priority="16" operator="containsText" text="就職活動日">
      <formula>NOT(ISERROR(SEARCH("就職活動日",O17)))</formula>
    </cfRule>
    <cfRule type="containsText" dxfId="18" priority="17" operator="containsText" text="休校日">
      <formula>NOT(ISERROR(SEARCH("休校日",O17)))</formula>
    </cfRule>
    <cfRule type="expression" dxfId="16" priority="19">
      <formula>OR($J17=1,$J17=7)</formula>
    </cfRule>
  </conditionalFormatting>
  <conditionalFormatting sqref="Q17:R47">
    <cfRule type="expression" dxfId="15" priority="36">
      <formula>OR($Q17&gt;$AW$4,AND(MONTH($Q$17)&lt;&gt;MONTH($Q17),DAY($Q17)&gt;=DAY($Q$17)))</formula>
    </cfRule>
  </conditionalFormatting>
  <conditionalFormatting sqref="Q17:V47">
    <cfRule type="expression" dxfId="14" priority="42" stopIfTrue="1">
      <formula>OR($Q17&gt;$AW$4,AND(MONTH($Q$17)&lt;&gt;MONTH($Q17),DAY($Q17)&gt;=DAY($Q$17)))</formula>
    </cfRule>
  </conditionalFormatting>
  <conditionalFormatting sqref="Q17:V48">
    <cfRule type="expression" dxfId="12" priority="52">
      <formula>OR($R17=1,$R17=7)</formula>
    </cfRule>
  </conditionalFormatting>
  <conditionalFormatting sqref="W17:X47">
    <cfRule type="expression" dxfId="11" priority="5" stopIfTrue="1">
      <formula>OR($Q17&gt;$AW$4,AND(MONTH($Q$17)&lt;&gt;MONTH($Q17),DAY($Q17)&gt;=DAY($Q$17)))</formula>
    </cfRule>
  </conditionalFormatting>
  <conditionalFormatting sqref="W17:X48">
    <cfRule type="containsText" dxfId="10" priority="6" operator="containsText" text="就職活動日">
      <formula>NOT(ISERROR(SEARCH("就職活動日",W17)))</formula>
    </cfRule>
    <cfRule type="containsText" dxfId="9" priority="7" operator="containsText" text="休校日">
      <formula>NOT(ISERROR(SEARCH("休校日",W17)))</formula>
    </cfRule>
    <cfRule type="expression" dxfId="7" priority="9">
      <formula>OR($R17=1,$R17=7)</formula>
    </cfRule>
  </conditionalFormatting>
  <conditionalFormatting sqref="Y17:Z47">
    <cfRule type="expression" dxfId="6" priority="4">
      <formula>OR($Y17&gt;$AW$4,AND(MONTH($Y$17)&lt;&gt;MONTH($Y17),DAY($Y17)&gt;=DAY($Y$17)))</formula>
    </cfRule>
  </conditionalFormatting>
  <conditionalFormatting sqref="Y16:AA16">
    <cfRule type="expression" dxfId="5" priority="39">
      <formula>Y17&gt;$AW$4</formula>
    </cfRule>
  </conditionalFormatting>
  <conditionalFormatting sqref="Y17:AF48">
    <cfRule type="containsText" dxfId="4" priority="43" operator="containsText" text="就職活動日">
      <formula>NOT(ISERROR(SEARCH("就職活動日",Y17)))</formula>
    </cfRule>
    <cfRule type="containsText" dxfId="3" priority="44" operator="containsText" text="休校日">
      <formula>NOT(ISERROR(SEARCH("休校日",Y17)))</formula>
    </cfRule>
    <cfRule type="expression" dxfId="1" priority="46">
      <formula>OR($Z17=1,$Z17=7)</formula>
    </cfRule>
    <cfRule type="expression" dxfId="0" priority="35" stopIfTrue="1">
      <formula>OR($Y17&gt;$AW$4,AND(MONTH($Y$17)&lt;&gt;MONTH($Y17),DAY($Y17)&gt;=DAY($Y$17)))</formula>
    </cfRule>
  </conditionalFormatting>
  <dataValidations count="3">
    <dataValidation type="list" allowBlank="1" showInputMessage="1" sqref="K17:K47 S17:S47 AA17:AA47 C17:C47" xr:uid="{00000000-0002-0000-1800-000000000000}">
      <formula1>"休校日,就職活動日,入校式,修了式"</formula1>
    </dataValidation>
    <dataValidation type="list" allowBlank="1" showInputMessage="1" sqref="AO17:AO47" xr:uid="{00000000-0002-0000-1800-000002000000}">
      <formula1>"休校日,就職活動日&lt;訓練最終月&gt;,入校式,修了式"</formula1>
    </dataValidation>
    <dataValidation type="list" allowBlank="1" showInputMessage="1" sqref="AI17:AI47" xr:uid="{00000000-0002-0000-1800-000003000000}">
      <formula1>"休校日,就職活動日&lt;訓練最終月&gt;,就職活動日&lt;5か月目&gt;,入校式,修了式"</formula1>
    </dataValidation>
  </dataValidations>
  <printOptions horizontalCentered="1"/>
  <pageMargins left="0.39370078740157483" right="0.39370078740157483" top="0.59055118110236227" bottom="0.59055118110236227" header="0.39370078740157483" footer="0.31496062992125984"/>
  <pageSetup paperSize="9" scale="62" orientation="portrait" r:id="rId1"/>
  <headerFooter alignWithMargins="0">
    <oddHeader>&amp;R&amp;10&amp;F</oddHeader>
  </headerFooter>
  <colBreaks count="1" manualBreakCount="1">
    <brk id="24" max="55" man="1"/>
  </colBreaks>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51" id="{ECE17155-A8F5-498C-AAE8-1652BE7F456D}">
            <xm:f>COUNTIF(祝日!$A$2:$A$50,$A17)=1</xm:f>
            <x14:dxf>
              <fill>
                <patternFill patternType="lightGray"/>
              </fill>
            </x14:dxf>
          </x14:cfRule>
          <xm:sqref>A17:F48</xm:sqref>
        </x14:conditionalFormatting>
        <x14:conditionalFormatting xmlns:xm="http://schemas.microsoft.com/office/excel/2006/main">
          <x14:cfRule type="expression" priority="1" id="{6D2B0F3F-FDE9-4BAF-9AC5-67A0E1D6BC59}">
            <xm:f>AND(C17="就職活動日",COUNTIF(祝日!$D$2:$D$367,A17)=1)</xm:f>
            <x14:dxf>
              <fill>
                <patternFill>
                  <bgColor rgb="FFFF0000"/>
                </patternFill>
              </fill>
            </x14:dxf>
          </x14:cfRule>
          <xm:sqref>C17:AA47</xm:sqref>
        </x14:conditionalFormatting>
        <x14:conditionalFormatting xmlns:xm="http://schemas.microsoft.com/office/excel/2006/main">
          <x14:cfRule type="expression" priority="28" id="{E2F6888D-A9C5-48F2-A7D7-3F971946102E}">
            <xm:f>COUNTIF(祝日!$A$2:$A$50,$A17)=1</xm:f>
            <x14:dxf>
              <fill>
                <patternFill patternType="lightGray"/>
              </fill>
            </x14:dxf>
          </x14:cfRule>
          <xm:sqref>G17:H48</xm:sqref>
        </x14:conditionalFormatting>
        <x14:conditionalFormatting xmlns:xm="http://schemas.microsoft.com/office/excel/2006/main">
          <x14:cfRule type="expression" priority="50" id="{CEE2D62A-AF17-41C6-85E9-CA61FD7CF799}">
            <xm:f>COUNTIF(祝日!$A$2:$A$50,$I17)=1</xm:f>
            <x14:dxf>
              <fill>
                <patternFill patternType="lightGray"/>
              </fill>
            </x14:dxf>
          </x14:cfRule>
          <xm:sqref>I17:N48</xm:sqref>
        </x14:conditionalFormatting>
        <x14:conditionalFormatting xmlns:xm="http://schemas.microsoft.com/office/excel/2006/main">
          <x14:cfRule type="expression" priority="18" id="{C1DF1918-EDDF-46E7-9C8A-63F37D87FE35}">
            <xm:f>COUNTIF(祝日!$A$2:$A$50,$I17)=1</xm:f>
            <x14:dxf>
              <fill>
                <patternFill patternType="lightGray"/>
              </fill>
            </x14:dxf>
          </x14:cfRule>
          <xm:sqref>O17:P48</xm:sqref>
        </x14:conditionalFormatting>
        <x14:conditionalFormatting xmlns:xm="http://schemas.microsoft.com/office/excel/2006/main">
          <x14:cfRule type="expression" priority="49" id="{5CDD596C-9275-444A-85D3-D27D6C82F769}">
            <xm:f>COUNTIF(祝日!$A$2:$A$50,$Q17)=1</xm:f>
            <x14:dxf>
              <fill>
                <patternFill patternType="lightGray"/>
              </fill>
            </x14:dxf>
          </x14:cfRule>
          <xm:sqref>Q17:V48</xm:sqref>
        </x14:conditionalFormatting>
        <x14:conditionalFormatting xmlns:xm="http://schemas.microsoft.com/office/excel/2006/main">
          <x14:cfRule type="expression" priority="8" id="{FC599495-0AC8-4526-8D34-A544B54483F4}">
            <xm:f>COUNTIF(祝日!$A$2:$A$50,$Q17)=1</xm:f>
            <x14:dxf>
              <fill>
                <patternFill patternType="lightGray"/>
              </fill>
            </x14:dxf>
          </x14:cfRule>
          <xm:sqref>W17:X48</xm:sqref>
        </x14:conditionalFormatting>
        <x14:conditionalFormatting xmlns:xm="http://schemas.microsoft.com/office/excel/2006/main">
          <x14:cfRule type="expression" priority="45" id="{EB94BCEF-E1EE-42B7-8259-01A950FA2E42}">
            <xm:f>COUNTIF(祝日!$A$2:$A$50,$Y17)=1</xm:f>
            <x14:dxf>
              <fill>
                <patternFill patternType="lightGray"/>
              </fill>
            </x14:dxf>
          </x14:cfRule>
          <xm:sqref>Y17:AF48</xm:sqref>
        </x14:conditionalFormatting>
      </x14:conditionalFormattings>
    </ext>
  </extLst>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24">
    <pageSetUpPr fitToPage="1"/>
  </sheetPr>
  <dimension ref="A1:H402"/>
  <sheetViews>
    <sheetView showZeros="0" view="pageBreakPreview" zoomScale="90" zoomScaleNormal="100" zoomScaleSheetLayoutView="90" workbookViewId="0">
      <selection activeCell="A9" sqref="A9"/>
    </sheetView>
  </sheetViews>
  <sheetFormatPr defaultColWidth="9" defaultRowHeight="13.2"/>
  <cols>
    <col min="1" max="1" width="31.33203125" style="6" customWidth="1"/>
    <col min="2" max="2" width="22.6640625" style="6" customWidth="1"/>
    <col min="3" max="3" width="16.6640625" style="6" bestFit="1" customWidth="1"/>
    <col min="4" max="4" width="13.6640625" style="6" customWidth="1"/>
    <col min="5" max="7" width="9" style="6"/>
    <col min="8" max="8" width="30.21875" style="6" bestFit="1" customWidth="1"/>
    <col min="9" max="16384" width="9" style="6"/>
  </cols>
  <sheetData>
    <row r="1" spans="1:8" ht="24" customHeight="1">
      <c r="A1" s="1713" t="s">
        <v>593</v>
      </c>
      <c r="B1" s="1713"/>
      <c r="C1" s="1713"/>
      <c r="D1" s="1713"/>
      <c r="E1" s="5"/>
    </row>
    <row r="2" spans="1:8" s="7" customFormat="1" ht="18.75" customHeight="1"/>
    <row r="3" spans="1:8" s="7" customFormat="1" ht="28.5" customHeight="1">
      <c r="A3" s="24" t="s">
        <v>441</v>
      </c>
      <c r="B3" s="1613" t="str">
        <f>Data!$A$11</f>
        <v>育児等両立応援訓練（短時間訓練）（５箇月）</v>
      </c>
      <c r="C3" s="1613"/>
      <c r="D3" s="1613"/>
      <c r="E3" s="384"/>
      <c r="H3" s="584"/>
    </row>
    <row r="4" spans="1:8" s="7" customFormat="1" ht="28.5" customHeight="1">
      <c r="A4" s="24" t="s">
        <v>131</v>
      </c>
      <c r="B4" s="1614" t="str">
        <f>Data!$A$9</f>
        <v/>
      </c>
      <c r="C4" s="1614"/>
      <c r="D4" s="1614"/>
      <c r="E4" s="960"/>
      <c r="H4" s="584"/>
    </row>
    <row r="5" spans="1:8" s="7" customFormat="1" ht="28.5" customHeight="1">
      <c r="A5" s="24" t="s">
        <v>26</v>
      </c>
      <c r="B5" s="1614" t="str">
        <f>Data!$I$69</f>
        <v/>
      </c>
      <c r="C5" s="1614"/>
      <c r="D5" s="1614"/>
      <c r="E5" s="960"/>
      <c r="H5" s="89"/>
    </row>
    <row r="6" spans="1:8" s="7" customFormat="1" ht="19.5" customHeight="1" thickBot="1">
      <c r="D6" s="23" t="s">
        <v>133</v>
      </c>
    </row>
    <row r="7" spans="1:8" s="7" customFormat="1" ht="32.1" customHeight="1" thickBot="1">
      <c r="A7" s="11" t="s">
        <v>37</v>
      </c>
      <c r="B7" s="12" t="s">
        <v>32</v>
      </c>
      <c r="C7" s="12" t="s">
        <v>188</v>
      </c>
      <c r="D7" s="13" t="s">
        <v>22</v>
      </c>
    </row>
    <row r="8" spans="1:8" s="7" customFormat="1" ht="32.1" customHeight="1" thickBot="1">
      <c r="A8" s="162" t="s">
        <v>266</v>
      </c>
      <c r="B8" s="159" t="s">
        <v>106</v>
      </c>
      <c r="C8" s="160">
        <v>1100</v>
      </c>
      <c r="D8" s="161"/>
    </row>
    <row r="9" spans="1:8" s="29" customFormat="1" ht="29.25" customHeight="1" thickTop="1">
      <c r="A9" s="211"/>
      <c r="B9" s="212"/>
      <c r="C9" s="51"/>
      <c r="D9" s="61"/>
    </row>
    <row r="10" spans="1:8" s="29" customFormat="1" ht="29.25" customHeight="1">
      <c r="A10" s="213"/>
      <c r="B10" s="214"/>
      <c r="C10" s="49"/>
      <c r="D10" s="62"/>
    </row>
    <row r="11" spans="1:8" s="29" customFormat="1" ht="29.25" customHeight="1">
      <c r="A11" s="213"/>
      <c r="B11" s="60"/>
      <c r="C11" s="49"/>
      <c r="D11" s="62"/>
    </row>
    <row r="12" spans="1:8" s="29" customFormat="1" ht="29.25" customHeight="1">
      <c r="A12" s="213"/>
      <c r="B12" s="214"/>
      <c r="C12" s="49"/>
      <c r="D12" s="62"/>
    </row>
    <row r="13" spans="1:8" s="29" customFormat="1" ht="29.25" customHeight="1">
      <c r="A13" s="52"/>
      <c r="B13" s="27"/>
      <c r="C13" s="49"/>
      <c r="D13" s="53"/>
    </row>
    <row r="14" spans="1:8" s="29" customFormat="1" ht="29.25" customHeight="1">
      <c r="A14" s="52"/>
      <c r="B14" s="27"/>
      <c r="C14" s="49"/>
      <c r="D14" s="53"/>
    </row>
    <row r="15" spans="1:8" s="29" customFormat="1" ht="29.25" customHeight="1">
      <c r="A15" s="52"/>
      <c r="B15" s="27"/>
      <c r="C15" s="49"/>
      <c r="D15" s="53"/>
    </row>
    <row r="16" spans="1:8" s="29" customFormat="1" ht="29.25" customHeight="1">
      <c r="A16" s="52"/>
      <c r="B16" s="27"/>
      <c r="C16" s="49"/>
      <c r="D16" s="53"/>
    </row>
    <row r="17" spans="1:4" s="29" customFormat="1" ht="29.25" customHeight="1">
      <c r="A17" s="52"/>
      <c r="B17" s="27"/>
      <c r="C17" s="49"/>
      <c r="D17" s="53"/>
    </row>
    <row r="18" spans="1:4" s="29" customFormat="1" ht="29.25" customHeight="1">
      <c r="A18" s="52"/>
      <c r="B18" s="27"/>
      <c r="C18" s="49"/>
      <c r="D18" s="53"/>
    </row>
    <row r="19" spans="1:4" s="29" customFormat="1" ht="29.25" customHeight="1">
      <c r="A19" s="52"/>
      <c r="B19" s="27"/>
      <c r="C19" s="49"/>
      <c r="D19" s="53"/>
    </row>
    <row r="20" spans="1:4" s="29" customFormat="1" ht="29.25" customHeight="1">
      <c r="A20" s="52"/>
      <c r="B20" s="27"/>
      <c r="C20" s="49"/>
      <c r="D20" s="53"/>
    </row>
    <row r="21" spans="1:4" s="29" customFormat="1" ht="29.25" customHeight="1">
      <c r="A21" s="52"/>
      <c r="B21" s="27"/>
      <c r="C21" s="49"/>
      <c r="D21" s="53"/>
    </row>
    <row r="22" spans="1:4" s="29" customFormat="1" ht="32.1" customHeight="1" thickBot="1">
      <c r="A22" s="54" t="s">
        <v>158</v>
      </c>
      <c r="B22" s="55"/>
      <c r="C22" s="56"/>
      <c r="D22" s="57"/>
    </row>
    <row r="23" spans="1:4" s="9" customFormat="1" ht="32.1" customHeight="1" thickTop="1" thickBot="1">
      <c r="A23" s="1714" t="s">
        <v>33</v>
      </c>
      <c r="B23" s="1715"/>
      <c r="C23" s="50">
        <f>SUM(C9:C22)</f>
        <v>0</v>
      </c>
      <c r="D23" s="14" t="str">
        <f>IF(VLOOKUP($B$3,祝日!$K$3:$S$25,2,FALSE)=6,"上限20,000円","上限15,000円")</f>
        <v>上限15,000円</v>
      </c>
    </row>
    <row r="24" spans="1:4" s="9" customFormat="1">
      <c r="C24" s="26"/>
    </row>
    <row r="25" spans="1:4" s="9" customFormat="1">
      <c r="C25" s="26"/>
    </row>
    <row r="26" spans="1:4" s="9" customFormat="1">
      <c r="C26" s="26"/>
    </row>
    <row r="27" spans="1:4" s="9" customFormat="1">
      <c r="A27" s="58" t="s">
        <v>373</v>
      </c>
    </row>
    <row r="28" spans="1:4" s="9" customFormat="1" ht="16.5" customHeight="1">
      <c r="A28" s="58" t="s">
        <v>38</v>
      </c>
    </row>
    <row r="29" spans="1:4" s="9" customFormat="1">
      <c r="A29" s="1712" t="s">
        <v>749</v>
      </c>
      <c r="B29" s="1712"/>
      <c r="C29" s="1712"/>
      <c r="D29" s="1712"/>
    </row>
    <row r="30" spans="1:4" s="9" customFormat="1">
      <c r="A30" s="1712"/>
      <c r="B30" s="1712"/>
      <c r="C30" s="1712"/>
      <c r="D30" s="1712"/>
    </row>
    <row r="31" spans="1:4" s="7" customFormat="1"/>
    <row r="32" spans="1:4" s="7" customFormat="1"/>
    <row r="33" s="7" customFormat="1"/>
    <row r="34" s="7" customFormat="1"/>
    <row r="35" s="7" customFormat="1"/>
    <row r="36" s="7" customFormat="1"/>
    <row r="37" s="7" customFormat="1"/>
    <row r="38" s="7" customFormat="1"/>
    <row r="39" s="7" customFormat="1"/>
    <row r="40" s="7" customFormat="1"/>
    <row r="41" s="7" customFormat="1"/>
    <row r="42" s="7" customFormat="1"/>
    <row r="43" s="7" customFormat="1"/>
    <row r="44" s="7" customFormat="1"/>
    <row r="45" s="7" customFormat="1"/>
    <row r="46" s="7" customFormat="1"/>
    <row r="47" s="7" customFormat="1"/>
    <row r="48" s="7" customFormat="1"/>
    <row r="49" s="7" customFormat="1"/>
    <row r="50" s="7" customFormat="1"/>
    <row r="51" s="7" customFormat="1"/>
    <row r="52" s="7" customFormat="1"/>
    <row r="53" s="7" customFormat="1"/>
    <row r="54" s="7" customFormat="1"/>
    <row r="55" s="7" customFormat="1"/>
    <row r="56" s="7" customFormat="1"/>
    <row r="57" s="7" customFormat="1"/>
    <row r="58" s="7" customFormat="1"/>
    <row r="59" s="7" customFormat="1"/>
    <row r="60" s="7" customFormat="1"/>
    <row r="61" s="7" customFormat="1"/>
    <row r="62" s="7" customFormat="1"/>
    <row r="63" s="7" customFormat="1"/>
    <row r="64" s="7" customFormat="1"/>
    <row r="65" s="7" customFormat="1"/>
    <row r="66" s="7" customFormat="1"/>
    <row r="67" s="7" customFormat="1"/>
    <row r="68" s="7" customFormat="1"/>
    <row r="69" s="7" customFormat="1"/>
    <row r="70" s="7" customFormat="1"/>
    <row r="71" s="7" customFormat="1"/>
    <row r="72" s="7" customFormat="1"/>
    <row r="73" s="7" customFormat="1"/>
    <row r="74" s="7" customFormat="1"/>
    <row r="75" s="7" customFormat="1"/>
    <row r="76" s="7" customFormat="1"/>
    <row r="77" s="7" customFormat="1"/>
    <row r="78" s="7" customFormat="1"/>
    <row r="79" s="7" customFormat="1"/>
    <row r="80" s="7" customFormat="1"/>
    <row r="81" s="7" customFormat="1"/>
    <row r="82" s="7" customFormat="1"/>
    <row r="83" s="7" customFormat="1"/>
    <row r="84" s="7" customFormat="1"/>
    <row r="85" s="7" customFormat="1"/>
    <row r="86" s="7" customFormat="1"/>
    <row r="87" s="7" customFormat="1"/>
    <row r="88" s="7" customFormat="1"/>
    <row r="89" s="7" customFormat="1"/>
    <row r="90" s="7" customFormat="1"/>
    <row r="91" s="7" customFormat="1"/>
    <row r="92" s="7" customFormat="1"/>
    <row r="93" s="7" customFormat="1"/>
    <row r="94" s="7" customFormat="1"/>
    <row r="95" s="7" customFormat="1"/>
    <row r="96" s="7" customFormat="1"/>
    <row r="97" s="7" customFormat="1"/>
    <row r="98" s="7" customFormat="1"/>
    <row r="99" s="7" customFormat="1"/>
    <row r="100" s="7" customFormat="1"/>
    <row r="101" s="7" customFormat="1"/>
    <row r="102" s="7" customFormat="1"/>
    <row r="103" s="7" customFormat="1"/>
    <row r="104" s="7" customFormat="1"/>
    <row r="105" s="7" customFormat="1"/>
    <row r="106" s="7" customFormat="1"/>
    <row r="107" s="7" customFormat="1"/>
    <row r="108" s="7" customFormat="1"/>
    <row r="109" s="7" customFormat="1"/>
    <row r="110" s="7" customFormat="1"/>
    <row r="111" s="7" customFormat="1"/>
    <row r="112" s="7" customFormat="1"/>
    <row r="113" s="7" customFormat="1"/>
    <row r="114" s="7" customFormat="1"/>
    <row r="115" s="7" customFormat="1"/>
    <row r="116" s="7" customFormat="1"/>
    <row r="117" s="7" customFormat="1"/>
    <row r="118" s="7" customFormat="1"/>
    <row r="119" s="7" customFormat="1"/>
    <row r="120" s="7" customFormat="1"/>
    <row r="121" s="7" customFormat="1"/>
    <row r="122" s="7" customFormat="1"/>
    <row r="123" s="7" customFormat="1"/>
    <row r="124" s="7" customFormat="1"/>
    <row r="125" s="7" customFormat="1"/>
    <row r="126" s="7" customFormat="1"/>
    <row r="127" s="7" customFormat="1"/>
    <row r="128" s="7" customFormat="1"/>
    <row r="129" s="7" customFormat="1"/>
    <row r="130" s="7" customFormat="1"/>
    <row r="131" s="7" customFormat="1"/>
    <row r="132" s="7" customFormat="1"/>
    <row r="133" s="7" customFormat="1"/>
    <row r="134" s="7" customFormat="1"/>
    <row r="135" s="7" customFormat="1"/>
    <row r="136" s="7" customFormat="1"/>
    <row r="137" s="7" customFormat="1"/>
    <row r="138" s="7" customFormat="1"/>
    <row r="139" s="7" customFormat="1"/>
    <row r="140" s="7" customFormat="1"/>
    <row r="141" s="7" customFormat="1"/>
    <row r="142" s="7" customFormat="1"/>
    <row r="143" s="7" customFormat="1"/>
    <row r="144" s="7" customFormat="1"/>
    <row r="145" s="7" customFormat="1"/>
    <row r="146" s="7" customFormat="1"/>
    <row r="147" s="7" customFormat="1"/>
    <row r="148" s="7" customFormat="1"/>
    <row r="149" s="7" customFormat="1"/>
    <row r="150" s="7" customFormat="1"/>
    <row r="151" s="7" customFormat="1"/>
    <row r="152" s="7" customFormat="1"/>
    <row r="153" s="7" customFormat="1"/>
    <row r="154" s="7" customFormat="1"/>
    <row r="155" s="7" customFormat="1"/>
    <row r="156" s="7" customFormat="1"/>
    <row r="157" s="7" customFormat="1"/>
    <row r="158" s="7" customFormat="1"/>
    <row r="159" s="7" customFormat="1"/>
    <row r="160" s="7" customFormat="1"/>
    <row r="161" s="7" customFormat="1"/>
    <row r="162" s="7" customFormat="1"/>
    <row r="163" s="7" customFormat="1"/>
    <row r="164" s="7" customFormat="1"/>
    <row r="165" s="7" customFormat="1"/>
    <row r="166" s="7" customFormat="1"/>
    <row r="167" s="7" customFormat="1"/>
    <row r="168" s="7" customFormat="1"/>
    <row r="169" s="7" customFormat="1"/>
    <row r="170" s="7" customFormat="1"/>
    <row r="171" s="7" customFormat="1"/>
    <row r="172" s="7" customFormat="1"/>
    <row r="173" s="7" customFormat="1"/>
    <row r="174" s="7" customFormat="1"/>
    <row r="175" s="7" customFormat="1"/>
    <row r="176" s="7" customFormat="1"/>
    <row r="177" s="7" customFormat="1"/>
    <row r="178" s="7" customFormat="1"/>
    <row r="179" s="7" customFormat="1"/>
    <row r="180" s="7" customFormat="1"/>
    <row r="181" s="7" customFormat="1"/>
    <row r="182" s="7" customFormat="1"/>
    <row r="183" s="7" customFormat="1"/>
    <row r="184" s="7" customFormat="1"/>
    <row r="185" s="7" customFormat="1"/>
    <row r="186" s="7" customFormat="1"/>
    <row r="187" s="7" customFormat="1"/>
    <row r="188" s="7" customFormat="1"/>
    <row r="189" s="7" customFormat="1"/>
    <row r="190" s="7" customFormat="1"/>
    <row r="191" s="7" customFormat="1"/>
    <row r="192" s="7" customFormat="1"/>
    <row r="193" s="7" customFormat="1"/>
    <row r="194" s="7" customFormat="1"/>
    <row r="195" s="7" customFormat="1"/>
    <row r="196" s="7" customFormat="1"/>
    <row r="197" s="7" customFormat="1"/>
    <row r="198" s="7" customFormat="1"/>
    <row r="199" s="7" customFormat="1"/>
    <row r="200" s="7" customFormat="1"/>
    <row r="201" s="7" customFormat="1"/>
    <row r="202" s="7" customFormat="1"/>
    <row r="203" s="7" customFormat="1"/>
    <row r="204" s="7" customFormat="1"/>
    <row r="205" s="7" customFormat="1"/>
    <row r="206" s="7" customFormat="1"/>
    <row r="207" s="7" customFormat="1"/>
    <row r="208" s="7" customFormat="1"/>
    <row r="209" s="7" customFormat="1"/>
    <row r="210" s="7" customFormat="1"/>
    <row r="211" s="7" customFormat="1"/>
    <row r="212" s="7" customFormat="1"/>
    <row r="213" s="7" customFormat="1"/>
    <row r="214" s="7" customFormat="1"/>
    <row r="215" s="7" customFormat="1"/>
    <row r="216" s="7" customFormat="1"/>
    <row r="217" s="7" customFormat="1"/>
    <row r="218" s="7" customFormat="1"/>
    <row r="219" s="7" customFormat="1"/>
    <row r="220" s="7" customFormat="1"/>
    <row r="221" s="7" customFormat="1"/>
    <row r="222" s="7" customFormat="1"/>
    <row r="223" s="7" customFormat="1"/>
    <row r="224" s="7" customFormat="1"/>
    <row r="225" s="7" customFormat="1"/>
    <row r="226" s="7" customFormat="1"/>
    <row r="227" s="7" customFormat="1"/>
    <row r="228" s="7" customFormat="1"/>
    <row r="229" s="7" customFormat="1"/>
    <row r="230" s="7" customFormat="1"/>
    <row r="231" s="7" customFormat="1"/>
    <row r="232" s="7" customFormat="1"/>
    <row r="233" s="7" customFormat="1"/>
    <row r="234" s="7" customFormat="1"/>
    <row r="235" s="7" customFormat="1"/>
    <row r="236" s="7" customFormat="1"/>
    <row r="237" s="7" customFormat="1"/>
    <row r="238" s="7" customFormat="1"/>
    <row r="239" s="7" customFormat="1"/>
    <row r="240" s="7" customFormat="1"/>
    <row r="241" s="7" customFormat="1"/>
    <row r="242" s="7" customFormat="1"/>
    <row r="243" s="7" customFormat="1"/>
    <row r="244" s="7" customFormat="1"/>
    <row r="245" s="7" customFormat="1"/>
    <row r="246" s="7" customFormat="1"/>
    <row r="247" s="7" customFormat="1"/>
    <row r="248" s="7" customFormat="1"/>
    <row r="249" s="7" customFormat="1"/>
    <row r="250" s="7" customFormat="1"/>
    <row r="251" s="7" customFormat="1"/>
    <row r="252" s="7" customFormat="1"/>
    <row r="253" s="7" customFormat="1"/>
    <row r="254" s="7" customFormat="1"/>
    <row r="255" s="7" customFormat="1"/>
    <row r="256" s="7" customFormat="1"/>
    <row r="257" s="7" customFormat="1"/>
    <row r="258" s="7" customFormat="1"/>
    <row r="259" s="7" customFormat="1"/>
    <row r="260" s="7" customFormat="1"/>
    <row r="261" s="7" customFormat="1"/>
    <row r="262" s="7" customFormat="1"/>
    <row r="263" s="7" customFormat="1"/>
    <row r="264" s="7" customFormat="1"/>
    <row r="265" s="7" customFormat="1"/>
    <row r="266" s="7" customFormat="1"/>
    <row r="267" s="7" customFormat="1"/>
    <row r="268" s="7" customFormat="1"/>
    <row r="269" s="7" customFormat="1"/>
    <row r="270" s="7" customFormat="1"/>
    <row r="271" s="7" customFormat="1"/>
    <row r="272" s="7" customFormat="1"/>
    <row r="273" s="7" customFormat="1"/>
    <row r="274" s="7" customFormat="1"/>
    <row r="275" s="7" customFormat="1"/>
    <row r="276" s="7" customFormat="1"/>
    <row r="277" s="7" customFormat="1"/>
    <row r="278" s="7" customFormat="1"/>
    <row r="279" s="7" customFormat="1"/>
    <row r="280" s="7" customFormat="1"/>
    <row r="281" s="7" customFormat="1"/>
    <row r="282" s="7" customFormat="1"/>
    <row r="283" s="7" customFormat="1"/>
    <row r="284" s="7" customFormat="1"/>
    <row r="285" s="7" customFormat="1"/>
    <row r="286" s="7" customFormat="1"/>
    <row r="287" s="7" customFormat="1"/>
    <row r="288" s="7" customFormat="1"/>
    <row r="289" s="7" customFormat="1"/>
    <row r="290" s="7" customFormat="1"/>
    <row r="291" s="7" customFormat="1"/>
    <row r="292" s="7" customFormat="1"/>
    <row r="293" s="7" customFormat="1"/>
    <row r="294" s="7" customFormat="1"/>
    <row r="295" s="7" customFormat="1"/>
    <row r="296" s="7" customFormat="1"/>
    <row r="297" s="7" customFormat="1"/>
    <row r="298" s="7" customFormat="1"/>
    <row r="299" s="7" customFormat="1"/>
    <row r="300" s="7" customFormat="1"/>
    <row r="301" s="7" customFormat="1"/>
    <row r="302" s="7" customFormat="1"/>
    <row r="303" s="7" customFormat="1"/>
    <row r="304" s="7" customFormat="1"/>
    <row r="305" s="7" customFormat="1"/>
    <row r="306" s="7" customFormat="1"/>
    <row r="307" s="7" customFormat="1"/>
    <row r="308" s="7" customFormat="1"/>
    <row r="309" s="7" customFormat="1"/>
    <row r="310" s="7" customFormat="1"/>
    <row r="311" s="7" customFormat="1"/>
    <row r="312" s="7" customFormat="1"/>
    <row r="313" s="7" customFormat="1"/>
    <row r="314" s="7" customFormat="1"/>
    <row r="315" s="7" customFormat="1"/>
    <row r="316" s="7" customFormat="1"/>
    <row r="317" s="7" customFormat="1"/>
    <row r="318" s="7" customFormat="1"/>
    <row r="319" s="7" customFormat="1"/>
    <row r="320" s="7" customFormat="1"/>
    <row r="321" s="7" customFormat="1"/>
    <row r="322" s="7" customFormat="1"/>
    <row r="323" s="7" customFormat="1"/>
    <row r="324" s="7" customFormat="1"/>
    <row r="325" s="7" customFormat="1"/>
    <row r="326" s="7" customFormat="1"/>
    <row r="327" s="7" customFormat="1"/>
    <row r="328" s="7" customFormat="1"/>
    <row r="329" s="7" customFormat="1"/>
    <row r="330" s="7" customFormat="1"/>
    <row r="331" s="7" customFormat="1"/>
    <row r="332" s="7" customFormat="1"/>
    <row r="333" s="7" customFormat="1"/>
    <row r="334" s="7" customFormat="1"/>
    <row r="335" s="7" customFormat="1"/>
    <row r="336" s="7" customFormat="1"/>
    <row r="337" s="7" customFormat="1"/>
    <row r="338" s="7" customFormat="1"/>
    <row r="339" s="7" customFormat="1"/>
    <row r="340" s="7" customFormat="1"/>
    <row r="341" s="7" customFormat="1"/>
    <row r="342" s="7" customFormat="1"/>
    <row r="343" s="7" customFormat="1"/>
    <row r="344" s="7" customFormat="1"/>
    <row r="345" s="7" customFormat="1"/>
    <row r="346" s="7" customFormat="1"/>
    <row r="347" s="7" customFormat="1"/>
    <row r="348" s="7" customFormat="1"/>
    <row r="349" s="7" customFormat="1"/>
    <row r="350" s="7" customFormat="1"/>
    <row r="351" s="7" customFormat="1"/>
    <row r="352" s="7" customFormat="1"/>
    <row r="353" s="7" customFormat="1"/>
    <row r="354" s="7" customFormat="1"/>
    <row r="355" s="7" customFormat="1"/>
    <row r="356" s="7" customFormat="1"/>
    <row r="357" s="7" customFormat="1"/>
    <row r="358" s="7" customFormat="1"/>
    <row r="359" s="7" customFormat="1"/>
    <row r="360" s="7" customFormat="1"/>
    <row r="361" s="7" customFormat="1"/>
    <row r="362" s="7" customFormat="1"/>
    <row r="363" s="7" customFormat="1"/>
    <row r="364" s="7" customFormat="1"/>
    <row r="365" s="7" customFormat="1"/>
    <row r="366" s="7" customFormat="1"/>
    <row r="367" s="7" customFormat="1"/>
    <row r="368" s="7" customFormat="1"/>
    <row r="369" s="7" customFormat="1"/>
    <row r="370" s="7" customFormat="1"/>
    <row r="371" s="7" customFormat="1"/>
    <row r="372" s="7" customFormat="1"/>
    <row r="373" s="7" customFormat="1"/>
    <row r="374" s="7" customFormat="1"/>
    <row r="375" s="7" customFormat="1"/>
    <row r="376" s="7" customFormat="1"/>
    <row r="377" s="7" customFormat="1"/>
    <row r="378" s="7" customFormat="1"/>
    <row r="379" s="7" customFormat="1"/>
    <row r="380" s="7" customFormat="1"/>
    <row r="381" s="7" customFormat="1"/>
    <row r="382" s="7" customFormat="1"/>
    <row r="383" s="7" customFormat="1"/>
    <row r="384" s="7" customFormat="1"/>
    <row r="385" s="7" customFormat="1"/>
    <row r="386" s="7" customFormat="1"/>
    <row r="387" s="7" customFormat="1"/>
    <row r="388" s="7" customFormat="1"/>
    <row r="389" s="7" customFormat="1"/>
    <row r="390" s="7" customFormat="1"/>
    <row r="391" s="7" customFormat="1"/>
    <row r="392" s="7" customFormat="1"/>
    <row r="393" s="7" customFormat="1"/>
    <row r="394" s="7" customFormat="1"/>
    <row r="395" s="7" customFormat="1"/>
    <row r="396" s="7" customFormat="1"/>
    <row r="397" s="7" customFormat="1"/>
    <row r="398" s="7" customFormat="1"/>
    <row r="399" s="7" customFormat="1"/>
    <row r="400" s="7" customFormat="1"/>
    <row r="401" s="7" customFormat="1"/>
    <row r="402" s="7" customFormat="1"/>
  </sheetData>
  <sheetProtection formatCells="0" formatColumns="0" formatRows="0" insertRows="0" deleteRows="0"/>
  <mergeCells count="6">
    <mergeCell ref="A29:D30"/>
    <mergeCell ref="B4:D4"/>
    <mergeCell ref="B5:D5"/>
    <mergeCell ref="A1:D1"/>
    <mergeCell ref="A23:B23"/>
    <mergeCell ref="B3:D3"/>
  </mergeCells>
  <phoneticPr fontId="2"/>
  <dataValidations count="1">
    <dataValidation type="custom" allowBlank="1" showInputMessage="1" showErrorMessage="1" error="テキスト金額は15,000円以下で設定してください" sqref="C23:C25" xr:uid="{00000000-0002-0000-1900-000000000000}">
      <formula1>""</formula1>
    </dataValidation>
  </dataValidations>
  <printOptions horizontalCentered="1"/>
  <pageMargins left="0.39370078740157483" right="0.39370078740157483" top="0.59055118110236227" bottom="0.59055118110236227" header="0.39370078740157483" footer="0.31496062992125984"/>
  <pageSetup paperSize="9" orientation="portrait" r:id="rId1"/>
  <headerFooter alignWithMargins="0">
    <oddHeader>&amp;R&amp;10&amp;F</oddHeader>
  </headerFooter>
  <legacy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27">
    <pageSetUpPr fitToPage="1"/>
  </sheetPr>
  <dimension ref="A1:H35"/>
  <sheetViews>
    <sheetView showGridLines="0" view="pageBreakPreview" zoomScale="90" zoomScaleNormal="100" zoomScaleSheetLayoutView="90" workbookViewId="0">
      <selection activeCell="D6" sqref="D6"/>
    </sheetView>
  </sheetViews>
  <sheetFormatPr defaultRowHeight="27" customHeight="1"/>
  <cols>
    <col min="1" max="1" width="3.33203125" customWidth="1"/>
    <col min="2" max="2" width="14.109375" style="1" customWidth="1"/>
    <col min="3" max="3" width="19.88671875" customWidth="1"/>
    <col min="4" max="4" width="43.109375" customWidth="1"/>
    <col min="5" max="5" width="6" customWidth="1"/>
    <col min="6" max="6" width="3.33203125" customWidth="1"/>
    <col min="8" max="8" width="73.109375" bestFit="1" customWidth="1"/>
  </cols>
  <sheetData>
    <row r="1" spans="1:8" ht="24" customHeight="1">
      <c r="A1" s="1716" t="s">
        <v>988</v>
      </c>
      <c r="B1" s="1716"/>
      <c r="C1" s="1716"/>
      <c r="D1" s="1716"/>
    </row>
    <row r="2" spans="1:8" ht="14.4">
      <c r="B2" s="203"/>
    </row>
    <row r="3" spans="1:8" ht="29.25" customHeight="1">
      <c r="B3" s="1724" t="s">
        <v>405</v>
      </c>
      <c r="C3" s="1724"/>
      <c r="D3" s="1614" t="str">
        <f>Data!$A$9</f>
        <v/>
      </c>
      <c r="E3" s="1614"/>
      <c r="F3" s="1614"/>
      <c r="G3" s="960"/>
    </row>
    <row r="4" spans="1:8" ht="29.25" customHeight="1" thickBot="1">
      <c r="B4" s="1724" t="s">
        <v>26</v>
      </c>
      <c r="C4" s="1724"/>
      <c r="D4" s="1614" t="str">
        <f>Data!$I$69</f>
        <v/>
      </c>
      <c r="E4" s="1614"/>
      <c r="F4" s="1614"/>
    </row>
    <row r="5" spans="1:8" ht="15" thickBot="1">
      <c r="B5" s="203"/>
      <c r="H5" s="574" t="s">
        <v>410</v>
      </c>
    </row>
    <row r="6" spans="1:8" ht="32.25" customHeight="1" thickTop="1" thickBot="1">
      <c r="B6" s="1499" t="s">
        <v>295</v>
      </c>
      <c r="C6" s="333" t="s">
        <v>296</v>
      </c>
      <c r="D6" s="332"/>
      <c r="E6" s="328" t="s">
        <v>371</v>
      </c>
      <c r="H6" s="349"/>
    </row>
    <row r="7" spans="1:8" ht="32.25" customHeight="1" thickTop="1" thickBot="1">
      <c r="B7" s="1717"/>
      <c r="C7" s="334" t="s">
        <v>297</v>
      </c>
      <c r="D7" s="332"/>
      <c r="E7" s="20" t="s">
        <v>371</v>
      </c>
      <c r="H7" s="575"/>
    </row>
    <row r="8" spans="1:8" ht="32.25" customHeight="1" thickTop="1" thickBot="1">
      <c r="B8" s="1717"/>
      <c r="C8" s="335" t="s">
        <v>298</v>
      </c>
      <c r="D8" s="204"/>
      <c r="E8" s="20"/>
      <c r="H8" s="575"/>
    </row>
    <row r="9" spans="1:8" ht="99.9" customHeight="1" thickTop="1" thickBot="1">
      <c r="B9" s="1718" t="s">
        <v>299</v>
      </c>
      <c r="C9" s="330" t="s">
        <v>304</v>
      </c>
      <c r="D9" s="314"/>
      <c r="E9" s="20"/>
      <c r="H9" s="575" t="s">
        <v>704</v>
      </c>
    </row>
    <row r="10" spans="1:8" ht="99.9" customHeight="1" thickTop="1" thickBot="1">
      <c r="B10" s="1719"/>
      <c r="C10" s="331" t="s">
        <v>305</v>
      </c>
      <c r="D10" s="314"/>
      <c r="E10" s="20"/>
      <c r="H10" s="575"/>
    </row>
    <row r="11" spans="1:8" ht="38.25" customHeight="1" thickTop="1" thickBot="1">
      <c r="B11" s="1718" t="s">
        <v>313</v>
      </c>
      <c r="C11" s="4" t="s">
        <v>300</v>
      </c>
      <c r="D11" s="155"/>
      <c r="E11" s="20" t="s">
        <v>371</v>
      </c>
      <c r="H11" s="575"/>
    </row>
    <row r="12" spans="1:8" ht="30.75" customHeight="1" thickTop="1" thickBot="1">
      <c r="B12" s="1719"/>
      <c r="C12" s="216" t="s">
        <v>301</v>
      </c>
      <c r="D12" s="205"/>
      <c r="E12" s="20"/>
      <c r="H12" s="575"/>
    </row>
    <row r="13" spans="1:8" ht="30.75" customHeight="1" thickTop="1" thickBot="1">
      <c r="B13" s="1718" t="s">
        <v>314</v>
      </c>
      <c r="C13" s="216" t="s">
        <v>1097</v>
      </c>
      <c r="D13" s="205"/>
      <c r="E13" s="20"/>
      <c r="H13" s="575"/>
    </row>
    <row r="14" spans="1:8" ht="66.75" customHeight="1" thickTop="1" thickBot="1">
      <c r="B14" s="1719"/>
      <c r="C14" s="215" t="s">
        <v>1098</v>
      </c>
      <c r="D14" s="315"/>
      <c r="E14" s="20"/>
      <c r="H14" s="575" t="s">
        <v>705</v>
      </c>
    </row>
    <row r="15" spans="1:8" ht="64.5" customHeight="1" thickTop="1" thickBot="1">
      <c r="B15" s="1722" t="s">
        <v>315</v>
      </c>
      <c r="C15" s="1723"/>
      <c r="D15" s="314"/>
      <c r="E15" s="20"/>
      <c r="H15" s="575"/>
    </row>
    <row r="16" spans="1:8" ht="145.94999999999999" customHeight="1" thickTop="1" thickBot="1">
      <c r="A16" s="2"/>
      <c r="B16" s="1720" t="s">
        <v>372</v>
      </c>
      <c r="C16" s="1721"/>
      <c r="D16" s="314"/>
      <c r="E16" s="329"/>
      <c r="H16" s="575"/>
    </row>
    <row r="17" spans="2:2" ht="27" customHeight="1">
      <c r="B17"/>
    </row>
    <row r="18" spans="2:2" ht="27" customHeight="1">
      <c r="B18"/>
    </row>
    <row r="19" spans="2:2" ht="27" customHeight="1">
      <c r="B19"/>
    </row>
    <row r="20" spans="2:2" ht="27" customHeight="1">
      <c r="B20"/>
    </row>
    <row r="21" spans="2:2" ht="27" customHeight="1">
      <c r="B21"/>
    </row>
    <row r="22" spans="2:2" ht="27" customHeight="1">
      <c r="B22"/>
    </row>
    <row r="23" spans="2:2" ht="27" customHeight="1">
      <c r="B23"/>
    </row>
    <row r="24" spans="2:2" ht="27" customHeight="1">
      <c r="B24"/>
    </row>
    <row r="25" spans="2:2" ht="27" customHeight="1">
      <c r="B25"/>
    </row>
    <row r="26" spans="2:2" ht="27" customHeight="1">
      <c r="B26"/>
    </row>
    <row r="27" spans="2:2" ht="27" customHeight="1">
      <c r="B27"/>
    </row>
    <row r="28" spans="2:2" ht="27" customHeight="1">
      <c r="B28"/>
    </row>
    <row r="29" spans="2:2" ht="27" customHeight="1">
      <c r="B29"/>
    </row>
    <row r="30" spans="2:2" ht="27" customHeight="1">
      <c r="B30"/>
    </row>
    <row r="31" spans="2:2" ht="27" customHeight="1">
      <c r="B31"/>
    </row>
    <row r="32" spans="2:2" ht="27" customHeight="1">
      <c r="B32"/>
    </row>
    <row r="33" spans="2:2" ht="27" customHeight="1">
      <c r="B33"/>
    </row>
    <row r="34" spans="2:2" ht="27" customHeight="1">
      <c r="B34"/>
    </row>
    <row r="35" spans="2:2" ht="27" customHeight="1">
      <c r="B35"/>
    </row>
  </sheetData>
  <mergeCells count="11">
    <mergeCell ref="A1:D1"/>
    <mergeCell ref="B6:B8"/>
    <mergeCell ref="B9:B10"/>
    <mergeCell ref="B11:B12"/>
    <mergeCell ref="B16:C16"/>
    <mergeCell ref="B15:C15"/>
    <mergeCell ref="B4:C4"/>
    <mergeCell ref="B3:C3"/>
    <mergeCell ref="D4:F4"/>
    <mergeCell ref="D3:F3"/>
    <mergeCell ref="B13:B14"/>
  </mergeCells>
  <phoneticPr fontId="2"/>
  <dataValidations count="1">
    <dataValidation type="list" allowBlank="1" showInputMessage="1" showErrorMessage="1" sqref="D6:D7 D11" xr:uid="{00000000-0002-0000-1A00-000000000000}">
      <formula1>"可,不可"</formula1>
    </dataValidation>
  </dataValidations>
  <pageMargins left="0.75" right="0.36" top="0.83" bottom="0.51" header="0.51200000000000001" footer="0.51200000000000001"/>
  <pageSetup paperSize="9" fitToHeight="0" orientation="portrait" horizontalDpi="300" r:id="rId1"/>
  <headerFooter alignWithMargins="0">
    <oddHeader>&amp;R&amp;10&amp;F&amp;A</oddHeader>
  </headerFooter>
  <drawing r:id="rId2"/>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P83"/>
  <sheetViews>
    <sheetView view="pageBreakPreview" zoomScaleNormal="100" zoomScaleSheetLayoutView="100" workbookViewId="0">
      <selection activeCell="F3" sqref="F3:I3"/>
    </sheetView>
  </sheetViews>
  <sheetFormatPr defaultColWidth="9" defaultRowHeight="24.75" customHeight="1"/>
  <cols>
    <col min="4" max="4" width="9.21875" customWidth="1"/>
    <col min="8" max="8" width="9.21875" customWidth="1"/>
    <col min="11" max="11" width="0.88671875" customWidth="1"/>
    <col min="13" max="13" width="3.44140625" customWidth="1"/>
  </cols>
  <sheetData>
    <row r="1" spans="1:16" ht="24.75" customHeight="1">
      <c r="A1" s="408" t="s">
        <v>1145</v>
      </c>
      <c r="G1" s="1262" t="str">
        <f>IF('４訓練の概要'!D13="有","託児","")</f>
        <v/>
      </c>
      <c r="H1" s="1262" t="str">
        <f>IF('４訓練の概要'!D12="有","中高年者","")</f>
        <v/>
      </c>
      <c r="I1" s="1262" t="str">
        <f>IF(Data!A15=24,"短時間","")</f>
        <v>短時間</v>
      </c>
    </row>
    <row r="2" spans="1:16" ht="17.100000000000001" customHeight="1" thickBot="1">
      <c r="A2" s="1206" t="s">
        <v>674</v>
      </c>
      <c r="B2" s="1804" t="s">
        <v>1070</v>
      </c>
      <c r="C2" s="1805"/>
      <c r="D2" s="1805"/>
      <c r="E2" s="1806"/>
      <c r="F2" s="1216" t="s">
        <v>1071</v>
      </c>
      <c r="G2" s="1204"/>
      <c r="H2" s="1204"/>
      <c r="I2" s="1217" t="str">
        <f>CONCATENATE(L3,"字≦",N3,"字")</f>
        <v>0字≦100字</v>
      </c>
      <c r="J2" s="1206" t="s">
        <v>14</v>
      </c>
      <c r="L2" t="s">
        <v>1085</v>
      </c>
    </row>
    <row r="3" spans="1:16" ht="68.099999999999994" customHeight="1" thickTop="1" thickBot="1">
      <c r="A3" s="1202"/>
      <c r="B3" s="1807">
        <f>'４訓練の概要'!D19</f>
        <v>0</v>
      </c>
      <c r="C3" s="1808"/>
      <c r="D3" s="1808"/>
      <c r="E3" s="1808"/>
      <c r="F3" s="1780"/>
      <c r="G3" s="1781"/>
      <c r="H3" s="1781"/>
      <c r="I3" s="1782"/>
      <c r="J3" s="1209">
        <f>'４訓練の概要'!D20</f>
        <v>0</v>
      </c>
      <c r="L3">
        <f>LEN(F3)</f>
        <v>0</v>
      </c>
      <c r="M3" t="s">
        <v>1086</v>
      </c>
      <c r="N3">
        <v>100</v>
      </c>
    </row>
    <row r="4" spans="1:16" ht="17.100000000000001" customHeight="1" thickTop="1" thickBot="1">
      <c r="A4" s="1211" t="s">
        <v>1072</v>
      </c>
      <c r="B4" s="1210"/>
      <c r="C4" s="1210"/>
      <c r="D4" s="1210"/>
      <c r="E4" s="1210"/>
      <c r="F4" s="1210"/>
      <c r="G4" s="1210"/>
      <c r="H4" s="1210"/>
      <c r="I4" s="1210"/>
      <c r="J4" s="1218" t="str">
        <f>CONCATENATE(L5,"字≦",N5,"字")</f>
        <v>0字≦190字</v>
      </c>
      <c r="L4" t="s">
        <v>1087</v>
      </c>
    </row>
    <row r="5" spans="1:16" ht="54.9" customHeight="1" thickTop="1" thickBot="1">
      <c r="A5" s="1780"/>
      <c r="B5" s="1781"/>
      <c r="C5" s="1781"/>
      <c r="D5" s="1781"/>
      <c r="E5" s="1781"/>
      <c r="F5" s="1781"/>
      <c r="G5" s="1781"/>
      <c r="H5" s="1781"/>
      <c r="I5" s="1781"/>
      <c r="J5" s="1782"/>
      <c r="L5">
        <f>LEN(A5)</f>
        <v>0</v>
      </c>
      <c r="M5" t="s">
        <v>1086</v>
      </c>
      <c r="N5">
        <v>190</v>
      </c>
    </row>
    <row r="6" spans="1:16" ht="17.100000000000001" customHeight="1" thickTop="1">
      <c r="A6" s="1738" t="s">
        <v>1073</v>
      </c>
      <c r="B6" s="1739"/>
      <c r="C6" s="1739"/>
      <c r="D6" s="1739"/>
      <c r="E6" s="1739"/>
      <c r="F6" s="1739"/>
      <c r="G6" s="1739"/>
      <c r="H6" s="1739"/>
      <c r="I6" s="1739"/>
      <c r="J6" s="1809"/>
    </row>
    <row r="7" spans="1:16" ht="45" customHeight="1">
      <c r="A7" s="1810">
        <f>'４訓練の概要'!D36</f>
        <v>0</v>
      </c>
      <c r="B7" s="1811"/>
      <c r="C7" s="1811"/>
      <c r="D7" s="1811"/>
      <c r="E7" s="1811"/>
      <c r="F7" s="1811"/>
      <c r="G7" s="1811"/>
      <c r="H7" s="1811"/>
      <c r="I7" s="1811"/>
      <c r="J7" s="1812"/>
    </row>
    <row r="8" spans="1:16" ht="17.100000000000001" customHeight="1">
      <c r="A8" s="1738" t="s">
        <v>1074</v>
      </c>
      <c r="B8" s="1739"/>
      <c r="C8" s="1739"/>
      <c r="D8" s="1739"/>
      <c r="E8" s="1739"/>
      <c r="F8" s="1739"/>
      <c r="G8" s="1739"/>
      <c r="H8" s="1739"/>
      <c r="I8" s="1739"/>
      <c r="J8" s="1809"/>
      <c r="P8" s="8"/>
    </row>
    <row r="9" spans="1:16" ht="18" customHeight="1">
      <c r="A9" s="1728">
        <f>'４訓練の概要'!D34</f>
        <v>0</v>
      </c>
      <c r="B9" s="1729"/>
      <c r="C9" s="1729"/>
      <c r="D9" s="1729"/>
      <c r="E9" s="1729"/>
      <c r="F9" s="1729"/>
      <c r="G9" s="1729"/>
      <c r="H9" s="1729"/>
      <c r="I9" s="1729"/>
      <c r="J9" s="1730"/>
    </row>
    <row r="10" spans="1:16" ht="17.100000000000001" customHeight="1" thickBot="1">
      <c r="A10" s="1211" t="s">
        <v>1075</v>
      </c>
      <c r="B10" s="1210"/>
      <c r="C10" s="1210"/>
      <c r="D10" s="1210"/>
      <c r="E10" s="1210"/>
      <c r="F10" s="1210"/>
      <c r="G10" s="1210"/>
      <c r="H10" s="1210"/>
      <c r="I10" s="1210"/>
      <c r="J10" s="1218" t="str">
        <f>CONCATENATE(L11,"字≦",N11,"字")</f>
        <v>0字≦95字</v>
      </c>
      <c r="L10" t="s">
        <v>1088</v>
      </c>
    </row>
    <row r="11" spans="1:16" ht="30" customHeight="1" thickTop="1" thickBot="1">
      <c r="A11" s="1780"/>
      <c r="B11" s="1781"/>
      <c r="C11" s="1781"/>
      <c r="D11" s="1781"/>
      <c r="E11" s="1781"/>
      <c r="F11" s="1781"/>
      <c r="G11" s="1781"/>
      <c r="H11" s="1781"/>
      <c r="I11" s="1781"/>
      <c r="J11" s="1782"/>
      <c r="L11">
        <f>LEN(A11)</f>
        <v>0</v>
      </c>
      <c r="M11" t="s">
        <v>1086</v>
      </c>
      <c r="N11">
        <v>95</v>
      </c>
    </row>
    <row r="12" spans="1:16" ht="17.100000000000001" customHeight="1" thickTop="1" thickBot="1">
      <c r="A12" s="1211" t="s">
        <v>1076</v>
      </c>
      <c r="B12" s="1210"/>
      <c r="C12" s="1210"/>
      <c r="D12" s="1210"/>
      <c r="E12" s="1210"/>
      <c r="F12" s="1210"/>
      <c r="G12" s="1210"/>
      <c r="H12" s="1210"/>
      <c r="I12" s="1210"/>
      <c r="J12" s="1218" t="str">
        <f>CONCATENATE(L13,"字≦",N13,"字")</f>
        <v>0字≦95字</v>
      </c>
      <c r="L12" t="s">
        <v>1089</v>
      </c>
    </row>
    <row r="13" spans="1:16" ht="30" customHeight="1" thickTop="1" thickBot="1">
      <c r="A13" s="1780"/>
      <c r="B13" s="1781"/>
      <c r="C13" s="1781"/>
      <c r="D13" s="1781"/>
      <c r="E13" s="1781"/>
      <c r="F13" s="1781"/>
      <c r="G13" s="1781"/>
      <c r="H13" s="1781"/>
      <c r="I13" s="1781"/>
      <c r="J13" s="1782"/>
      <c r="L13">
        <f>LEN(A13)</f>
        <v>0</v>
      </c>
      <c r="M13" t="s">
        <v>1086</v>
      </c>
      <c r="N13">
        <v>95</v>
      </c>
    </row>
    <row r="14" spans="1:16" ht="17.100000000000001" customHeight="1" thickTop="1">
      <c r="A14" s="1211" t="s">
        <v>1078</v>
      </c>
      <c r="B14" s="1210"/>
      <c r="C14" s="1210"/>
      <c r="D14" s="1210" t="str">
        <f>IF('６カリキュラム'!D13=0,"","オンライン訓練は約")</f>
        <v/>
      </c>
      <c r="E14" s="1210"/>
      <c r="F14" s="1210" t="str">
        <f>IF('６カリキュラム'!D13=0,"",'６カリキュラム'!D13&amp;"時間予定")</f>
        <v/>
      </c>
      <c r="G14" s="1210"/>
      <c r="H14" s="1210"/>
      <c r="I14" s="1210"/>
      <c r="J14" s="1212"/>
    </row>
    <row r="15" spans="1:16" ht="24.75" customHeight="1" thickBot="1">
      <c r="A15" s="1213" t="s">
        <v>1077</v>
      </c>
      <c r="B15" s="1813" t="s">
        <v>215</v>
      </c>
      <c r="C15" s="1813"/>
      <c r="D15" s="1813"/>
      <c r="E15" s="1813"/>
      <c r="F15" s="1813"/>
      <c r="G15" s="1076" t="s">
        <v>23</v>
      </c>
      <c r="H15" s="1214">
        <f>'６カリキュラム'!D8</f>
        <v>0</v>
      </c>
      <c r="I15" s="1214" t="s">
        <v>216</v>
      </c>
      <c r="J15" s="1215">
        <f>'６カリキュラム'!D9</f>
        <v>0</v>
      </c>
      <c r="K15" s="1203"/>
      <c r="L15" s="1203"/>
    </row>
    <row r="16" spans="1:16" ht="21.9" customHeight="1" thickTop="1">
      <c r="A16" s="1208" t="s">
        <v>53</v>
      </c>
      <c r="B16" s="1774"/>
      <c r="C16" s="1799"/>
      <c r="D16" s="1799"/>
      <c r="E16" s="1799"/>
      <c r="F16" s="1799"/>
      <c r="G16" s="1799"/>
      <c r="H16" s="1799"/>
      <c r="I16" s="1799"/>
      <c r="J16" s="1800"/>
      <c r="L16" t="s">
        <v>1090</v>
      </c>
    </row>
    <row r="17" spans="1:14" ht="21.9" customHeight="1" thickBot="1">
      <c r="A17" s="1207">
        <f>'６カリキュラム'!D16</f>
        <v>0</v>
      </c>
      <c r="B17" s="1801"/>
      <c r="C17" s="1802"/>
      <c r="D17" s="1802"/>
      <c r="E17" s="1802"/>
      <c r="F17" s="1802"/>
      <c r="G17" s="1802"/>
      <c r="H17" s="1802"/>
      <c r="I17" s="1802"/>
      <c r="J17" s="1803"/>
      <c r="L17">
        <f>LEN(B16)</f>
        <v>0</v>
      </c>
      <c r="M17" t="s">
        <v>1086</v>
      </c>
      <c r="N17">
        <v>130</v>
      </c>
    </row>
    <row r="18" spans="1:14" ht="21.9" customHeight="1" thickTop="1">
      <c r="A18" s="1208" t="s">
        <v>54</v>
      </c>
      <c r="B18" s="1774"/>
      <c r="C18" s="1775"/>
      <c r="D18" s="1775"/>
      <c r="E18" s="1775"/>
      <c r="F18" s="1775"/>
      <c r="G18" s="1775"/>
      <c r="H18" s="1775"/>
      <c r="I18" s="1775"/>
      <c r="J18" s="1776"/>
      <c r="L18" t="s">
        <v>1091</v>
      </c>
    </row>
    <row r="19" spans="1:14" ht="21.9" customHeight="1" thickBot="1">
      <c r="A19" s="1207">
        <f>'６カリキュラム'!D17</f>
        <v>0</v>
      </c>
      <c r="B19" s="1777"/>
      <c r="C19" s="1778"/>
      <c r="D19" s="1778"/>
      <c r="E19" s="1778"/>
      <c r="F19" s="1778"/>
      <c r="G19" s="1778"/>
      <c r="H19" s="1778"/>
      <c r="I19" s="1778"/>
      <c r="J19" s="1779"/>
      <c r="L19">
        <f>LEN(B18)</f>
        <v>0</v>
      </c>
      <c r="M19" t="s">
        <v>1086</v>
      </c>
      <c r="N19">
        <v>130</v>
      </c>
    </row>
    <row r="20" spans="1:14" ht="30" customHeight="1" thickTop="1" thickBot="1">
      <c r="A20" s="1208" t="s">
        <v>57</v>
      </c>
      <c r="B20" s="1780"/>
      <c r="C20" s="1781"/>
      <c r="D20" s="1781"/>
      <c r="E20" s="1781"/>
      <c r="F20" s="1781"/>
      <c r="G20" s="1781"/>
      <c r="H20" s="1781"/>
      <c r="I20" s="1781"/>
      <c r="J20" s="1782"/>
      <c r="L20" t="s">
        <v>1092</v>
      </c>
    </row>
    <row r="21" spans="1:14" ht="20.100000000000001" customHeight="1" thickTop="1">
      <c r="A21" s="1205">
        <f>'６カリキュラム'!D18</f>
        <v>0</v>
      </c>
      <c r="B21" s="1783" t="str">
        <f>CONCATENATE("・ジョブ・カードを活用したキャリアコンサルティング（",'６カリキュラム'!E48,")")</f>
        <v>・ジョブ・カードを活用したキャリアコンサルティング（)</v>
      </c>
      <c r="C21" s="1784"/>
      <c r="D21" s="1784"/>
      <c r="E21" s="1784"/>
      <c r="F21" s="1784"/>
      <c r="G21" s="1784"/>
      <c r="H21" s="1784"/>
      <c r="I21" s="1784"/>
      <c r="J21" s="1785"/>
      <c r="L21">
        <f>LEN(B20)</f>
        <v>0</v>
      </c>
      <c r="M21" t="s">
        <v>1086</v>
      </c>
      <c r="N21">
        <v>85</v>
      </c>
    </row>
    <row r="22" spans="1:14" ht="20.100000000000001" customHeight="1">
      <c r="A22" s="1210" t="s">
        <v>1093</v>
      </c>
      <c r="B22" s="1210"/>
      <c r="C22" s="1210"/>
      <c r="D22" s="1727" t="s">
        <v>1094</v>
      </c>
      <c r="E22" s="1727"/>
      <c r="F22" s="1219" t="str">
        <f>CONCATENATE(IF('１２オンライン環境等'!D6="可","PC",""),IF(AND('１２オンライン環境等'!D6="可",'１２オンライン環境等'!D7="可"),"、",""),'１２オンライン環境等'!D8)</f>
        <v/>
      </c>
      <c r="G22" s="1219"/>
      <c r="H22" s="1219"/>
      <c r="I22" s="1219"/>
      <c r="J22" s="1219"/>
    </row>
    <row r="23" spans="1:14" ht="42" customHeight="1">
      <c r="A23" s="1772" t="s">
        <v>304</v>
      </c>
      <c r="B23" s="1773"/>
      <c r="C23" s="1796">
        <f>'１２オンライン環境等'!D9</f>
        <v>0</v>
      </c>
      <c r="D23" s="1797"/>
      <c r="E23" s="1797"/>
      <c r="F23" s="1797"/>
      <c r="G23" s="1797"/>
      <c r="H23" s="1797"/>
      <c r="I23" s="1797"/>
      <c r="J23" s="1798"/>
    </row>
    <row r="24" spans="1:14" ht="42" customHeight="1">
      <c r="A24" s="1772" t="s">
        <v>305</v>
      </c>
      <c r="B24" s="1773"/>
      <c r="C24" s="1796">
        <f>'１２オンライン環境等'!D10</f>
        <v>0</v>
      </c>
      <c r="D24" s="1797"/>
      <c r="E24" s="1797"/>
      <c r="F24" s="1797"/>
      <c r="G24" s="1797"/>
      <c r="H24" s="1797"/>
      <c r="I24" s="1797"/>
      <c r="J24" s="1798"/>
    </row>
    <row r="25" spans="1:14" ht="18" customHeight="1">
      <c r="A25" s="1789" t="s">
        <v>1096</v>
      </c>
      <c r="B25" s="1790"/>
      <c r="C25" s="1796">
        <f>'１２オンライン環境等'!D13</f>
        <v>0</v>
      </c>
      <c r="D25" s="1797"/>
      <c r="E25" s="1797"/>
      <c r="F25" s="1797"/>
      <c r="G25" s="1797"/>
      <c r="H25" s="1797"/>
      <c r="I25" s="1797"/>
      <c r="J25" s="1798"/>
    </row>
    <row r="26" spans="1:14" ht="20.100000000000001" customHeight="1">
      <c r="A26" s="1791" t="s">
        <v>1095</v>
      </c>
      <c r="B26" s="1792"/>
      <c r="C26" s="1793">
        <f>'１２オンライン環境等'!D11</f>
        <v>0</v>
      </c>
      <c r="D26" s="1794"/>
      <c r="E26" s="1794"/>
      <c r="F26" s="1794"/>
      <c r="G26" s="1794"/>
      <c r="H26" s="1794"/>
      <c r="I26" s="1794"/>
      <c r="J26" s="1795"/>
    </row>
    <row r="27" spans="1:14" ht="17.100000000000001" customHeight="1" thickBot="1">
      <c r="A27" s="1786" t="s">
        <v>1083</v>
      </c>
      <c r="B27" s="1787"/>
      <c r="C27" s="1787"/>
      <c r="D27" s="1787"/>
      <c r="E27" s="1788"/>
      <c r="F27" s="1786" t="s">
        <v>1084</v>
      </c>
      <c r="G27" s="1787"/>
      <c r="H27" s="1787"/>
      <c r="I27" s="1787"/>
      <c r="J27" s="1788"/>
    </row>
    <row r="28" spans="1:14" ht="30" customHeight="1" thickTop="1">
      <c r="A28" s="1752">
        <f>'３訓練実施施設の概要'!D6</f>
        <v>0</v>
      </c>
      <c r="B28" s="1753"/>
      <c r="C28" s="1753"/>
      <c r="D28" s="1753"/>
      <c r="E28" s="1754"/>
      <c r="F28" s="1755"/>
      <c r="G28" s="1756"/>
      <c r="H28" s="1756"/>
      <c r="I28" s="1756"/>
      <c r="J28" s="1757"/>
    </row>
    <row r="29" spans="1:14" ht="18" customHeight="1">
      <c r="A29" s="1728" t="str">
        <f>"　〒"&amp;'３訓練実施施設の概要'!D7</f>
        <v>　〒</v>
      </c>
      <c r="B29" s="1729"/>
      <c r="C29" s="1729"/>
      <c r="D29" s="1729"/>
      <c r="E29" s="1730"/>
      <c r="F29" s="1758"/>
      <c r="G29" s="1759"/>
      <c r="H29" s="1759"/>
      <c r="I29" s="1759"/>
      <c r="J29" s="1760"/>
    </row>
    <row r="30" spans="1:14" ht="30" customHeight="1" thickBot="1">
      <c r="A30" s="1764" t="str">
        <f>"　"&amp;'３訓練実施施設の概要'!D8</f>
        <v>　</v>
      </c>
      <c r="B30" s="1765"/>
      <c r="C30" s="1765"/>
      <c r="D30" s="1765"/>
      <c r="E30" s="1766"/>
      <c r="F30" s="1761"/>
      <c r="G30" s="1762"/>
      <c r="H30" s="1762"/>
      <c r="I30" s="1762"/>
      <c r="J30" s="1763"/>
    </row>
    <row r="31" spans="1:14" ht="18" customHeight="1" thickTop="1" thickBot="1">
      <c r="A31" s="1728" t="str">
        <f>"　TEL："&amp;'３訓練実施施設の概要'!D9</f>
        <v>　TEL：</v>
      </c>
      <c r="B31" s="1729"/>
      <c r="C31" s="1729"/>
      <c r="D31" s="1729"/>
      <c r="E31" s="1730"/>
      <c r="F31" s="1731" t="s">
        <v>1079</v>
      </c>
      <c r="G31" s="1732"/>
      <c r="H31" s="1732"/>
      <c r="I31" s="1732"/>
      <c r="J31" s="1733"/>
    </row>
    <row r="32" spans="1:14" ht="17.100000000000001" customHeight="1" thickTop="1" thickBot="1">
      <c r="A32" s="1738" t="s">
        <v>1080</v>
      </c>
      <c r="B32" s="1739"/>
      <c r="C32" s="1740" t="s">
        <v>335</v>
      </c>
      <c r="D32" s="1741"/>
      <c r="E32" s="1742"/>
      <c r="F32" s="1734"/>
      <c r="G32" s="1732"/>
      <c r="H32" s="1732"/>
      <c r="I32" s="1732"/>
      <c r="J32" s="1733"/>
    </row>
    <row r="33" spans="1:10" ht="54.9" customHeight="1" thickTop="1" thickBot="1">
      <c r="A33" s="1743" t="s">
        <v>1082</v>
      </c>
      <c r="B33" s="1744"/>
      <c r="C33" s="1744"/>
      <c r="D33" s="1744"/>
      <c r="E33" s="1745"/>
      <c r="F33" s="1732"/>
      <c r="G33" s="1732"/>
      <c r="H33" s="1732"/>
      <c r="I33" s="1732"/>
      <c r="J33" s="1733"/>
    </row>
    <row r="34" spans="1:10" ht="17.100000000000001" customHeight="1" thickTop="1">
      <c r="A34" s="1755"/>
      <c r="B34" s="1767"/>
      <c r="C34" s="1767"/>
      <c r="D34" s="1767"/>
      <c r="E34" s="1768"/>
      <c r="F34" s="1732"/>
      <c r="G34" s="1732"/>
      <c r="H34" s="1732"/>
      <c r="I34" s="1732"/>
      <c r="J34" s="1733"/>
    </row>
    <row r="35" spans="1:10" ht="30" customHeight="1" thickBot="1">
      <c r="A35" s="1769"/>
      <c r="B35" s="1770"/>
      <c r="C35" s="1770"/>
      <c r="D35" s="1770"/>
      <c r="E35" s="1771"/>
      <c r="F35" s="1732"/>
      <c r="G35" s="1732"/>
      <c r="H35" s="1732"/>
      <c r="I35" s="1732"/>
      <c r="J35" s="1733"/>
    </row>
    <row r="36" spans="1:10" ht="18" customHeight="1" thickTop="1">
      <c r="A36" s="1746" t="s">
        <v>1081</v>
      </c>
      <c r="B36" s="1748" t="str">
        <f>"教科書代　"&amp;IF(ROUNDUP('４訓練の概要'!D22,-2)='４訓練の概要'!D22,,"約")&amp;ROUNDUP('４訓練の概要'!D22,-2)&amp;"円"</f>
        <v>教科書代　0円</v>
      </c>
      <c r="C36" s="1748"/>
      <c r="D36" s="1748"/>
      <c r="E36" s="1749"/>
      <c r="F36" s="1734"/>
      <c r="G36" s="1732"/>
      <c r="H36" s="1732"/>
      <c r="I36" s="1732"/>
      <c r="J36" s="1733"/>
    </row>
    <row r="37" spans="1:10" ht="18" customHeight="1">
      <c r="A37" s="1746"/>
      <c r="B37" s="1750" t="str">
        <f>"その他　"&amp;IF(ROUNDUP('４訓練の概要'!D23,-2)='４訓練の概要'!D23,,"約")&amp;ROUNDUP('４訓練の概要'!D23,-2)&amp;"円"</f>
        <v>その他　0円</v>
      </c>
      <c r="C37" s="1750"/>
      <c r="D37" s="1750"/>
      <c r="E37" s="1751"/>
      <c r="F37" s="1734"/>
      <c r="G37" s="1732"/>
      <c r="H37" s="1732"/>
      <c r="I37" s="1732"/>
      <c r="J37" s="1733"/>
    </row>
    <row r="38" spans="1:10" ht="18" customHeight="1">
      <c r="A38" s="1747"/>
      <c r="B38" s="1725">
        <f>'４訓練の概要'!D24</f>
        <v>0</v>
      </c>
      <c r="C38" s="1725"/>
      <c r="D38" s="1725"/>
      <c r="E38" s="1726"/>
      <c r="F38" s="1735"/>
      <c r="G38" s="1736"/>
      <c r="H38" s="1736"/>
      <c r="I38" s="1736"/>
      <c r="J38" s="1737"/>
    </row>
    <row r="39" spans="1:10" ht="24.75" customHeight="1">
      <c r="A39" s="1"/>
      <c r="B39" s="1"/>
      <c r="C39" s="1"/>
      <c r="D39" s="1"/>
      <c r="E39" s="1"/>
      <c r="F39" s="1"/>
      <c r="G39" s="1"/>
      <c r="H39" s="1"/>
      <c r="I39" s="1"/>
      <c r="J39" s="1"/>
    </row>
    <row r="40" spans="1:10" ht="24.75" customHeight="1">
      <c r="A40" s="1"/>
      <c r="B40" s="1"/>
      <c r="C40" s="1"/>
      <c r="D40" s="1"/>
      <c r="E40" s="1"/>
      <c r="F40" s="1"/>
      <c r="G40" s="1"/>
      <c r="H40" s="1"/>
      <c r="I40" s="1"/>
      <c r="J40" s="1"/>
    </row>
    <row r="41" spans="1:10" ht="24.75" customHeight="1">
      <c r="A41" s="1"/>
      <c r="B41" s="1"/>
      <c r="C41" s="1"/>
      <c r="D41" s="1"/>
      <c r="E41" s="1"/>
      <c r="F41" s="1"/>
      <c r="G41" s="1"/>
      <c r="H41" s="1"/>
      <c r="I41" s="1"/>
      <c r="J41" s="1"/>
    </row>
    <row r="42" spans="1:10" ht="24.75" customHeight="1">
      <c r="A42" s="1"/>
      <c r="B42" s="1"/>
      <c r="C42" s="1"/>
      <c r="D42" s="1"/>
      <c r="E42" s="1"/>
      <c r="F42" s="1"/>
      <c r="G42" s="1"/>
      <c r="H42" s="1"/>
      <c r="I42" s="1"/>
      <c r="J42" s="1"/>
    </row>
    <row r="43" spans="1:10" ht="24.75" customHeight="1">
      <c r="A43" s="1"/>
      <c r="B43" s="1"/>
      <c r="C43" s="1"/>
      <c r="D43" s="1"/>
      <c r="E43" s="1"/>
      <c r="F43" s="1"/>
      <c r="G43" s="1"/>
      <c r="H43" s="1"/>
      <c r="I43" s="1"/>
      <c r="J43" s="1"/>
    </row>
    <row r="44" spans="1:10" ht="24.75" customHeight="1">
      <c r="A44" s="1"/>
      <c r="B44" s="1"/>
      <c r="C44" s="1"/>
      <c r="D44" s="1"/>
      <c r="E44" s="1"/>
      <c r="F44" s="1"/>
      <c r="G44" s="1"/>
      <c r="H44" s="1"/>
      <c r="I44" s="1"/>
      <c r="J44" s="1"/>
    </row>
    <row r="45" spans="1:10" ht="24.75" customHeight="1">
      <c r="A45" s="1"/>
      <c r="B45" s="1"/>
      <c r="C45" s="1"/>
      <c r="D45" s="1"/>
      <c r="E45" s="1"/>
      <c r="F45" s="1"/>
      <c r="G45" s="1"/>
      <c r="H45" s="1"/>
      <c r="I45" s="1"/>
      <c r="J45" s="1"/>
    </row>
    <row r="46" spans="1:10" ht="24.75" customHeight="1">
      <c r="A46" s="1"/>
      <c r="B46" s="1"/>
      <c r="C46" s="1"/>
      <c r="D46" s="1"/>
      <c r="E46" s="1"/>
      <c r="F46" s="1"/>
      <c r="G46" s="1"/>
      <c r="H46" s="1"/>
      <c r="I46" s="1"/>
      <c r="J46" s="1"/>
    </row>
    <row r="47" spans="1:10" ht="24.75" customHeight="1">
      <c r="A47" s="1"/>
      <c r="B47" s="1"/>
      <c r="C47" s="1"/>
      <c r="D47" s="1"/>
      <c r="E47" s="1"/>
      <c r="F47" s="1"/>
      <c r="G47" s="1"/>
      <c r="H47" s="1"/>
      <c r="I47" s="1"/>
      <c r="J47" s="1"/>
    </row>
    <row r="48" spans="1:10" ht="24.75" customHeight="1">
      <c r="A48" s="1"/>
      <c r="B48" s="1"/>
      <c r="C48" s="1"/>
      <c r="D48" s="1"/>
      <c r="E48" s="1"/>
      <c r="F48" s="1"/>
      <c r="G48" s="1"/>
      <c r="H48" s="1"/>
      <c r="I48" s="1"/>
      <c r="J48" s="1"/>
    </row>
    <row r="49" spans="1:10" ht="24.75" customHeight="1">
      <c r="A49" s="1"/>
      <c r="B49" s="1"/>
      <c r="C49" s="1"/>
      <c r="D49" s="1"/>
      <c r="E49" s="1"/>
      <c r="F49" s="1"/>
      <c r="G49" s="1"/>
      <c r="H49" s="1"/>
      <c r="I49" s="1"/>
      <c r="J49" s="1"/>
    </row>
    <row r="50" spans="1:10" ht="24.75" customHeight="1">
      <c r="A50" s="1"/>
      <c r="B50" s="1"/>
      <c r="C50" s="1"/>
      <c r="D50" s="1"/>
      <c r="E50" s="1"/>
      <c r="F50" s="1"/>
      <c r="G50" s="1"/>
      <c r="H50" s="1"/>
      <c r="I50" s="1"/>
      <c r="J50" s="1"/>
    </row>
    <row r="51" spans="1:10" ht="24.75" customHeight="1">
      <c r="A51" s="1"/>
      <c r="B51" s="1"/>
      <c r="C51" s="1"/>
      <c r="D51" s="1"/>
      <c r="E51" s="1"/>
      <c r="F51" s="1"/>
      <c r="G51" s="1"/>
      <c r="H51" s="1"/>
      <c r="I51" s="1"/>
      <c r="J51" s="1"/>
    </row>
    <row r="52" spans="1:10" ht="24.75" customHeight="1">
      <c r="A52" s="1"/>
      <c r="B52" s="1"/>
      <c r="C52" s="1"/>
      <c r="D52" s="1"/>
      <c r="E52" s="1"/>
      <c r="F52" s="1"/>
      <c r="G52" s="1"/>
      <c r="H52" s="1"/>
      <c r="I52" s="1"/>
      <c r="J52" s="1"/>
    </row>
    <row r="53" spans="1:10" ht="24.75" customHeight="1">
      <c r="A53" s="1"/>
      <c r="B53" s="1"/>
      <c r="C53" s="1"/>
      <c r="D53" s="1"/>
      <c r="E53" s="1"/>
      <c r="F53" s="1"/>
      <c r="G53" s="1"/>
      <c r="H53" s="1"/>
      <c r="I53" s="1"/>
      <c r="J53" s="1"/>
    </row>
    <row r="54" spans="1:10" ht="24.75" customHeight="1">
      <c r="A54" s="1"/>
      <c r="B54" s="1"/>
      <c r="C54" s="1"/>
      <c r="D54" s="1"/>
      <c r="E54" s="1"/>
      <c r="F54" s="1"/>
      <c r="G54" s="1"/>
      <c r="H54" s="1"/>
      <c r="I54" s="1"/>
      <c r="J54" s="1"/>
    </row>
    <row r="55" spans="1:10" ht="24.75" customHeight="1">
      <c r="A55" s="1"/>
      <c r="B55" s="1"/>
      <c r="C55" s="1"/>
      <c r="D55" s="1"/>
      <c r="E55" s="1"/>
      <c r="F55" s="1"/>
      <c r="G55" s="1"/>
      <c r="H55" s="1"/>
      <c r="I55" s="1"/>
      <c r="J55" s="1"/>
    </row>
    <row r="56" spans="1:10" ht="24.75" customHeight="1">
      <c r="A56" s="1"/>
      <c r="B56" s="1"/>
      <c r="C56" s="1"/>
      <c r="D56" s="1"/>
      <c r="E56" s="1"/>
      <c r="F56" s="1"/>
      <c r="G56" s="1"/>
      <c r="H56" s="1"/>
      <c r="I56" s="1"/>
      <c r="J56" s="1"/>
    </row>
    <row r="57" spans="1:10" ht="24.75" customHeight="1">
      <c r="A57" s="1"/>
      <c r="B57" s="1"/>
      <c r="C57" s="1"/>
      <c r="D57" s="1"/>
      <c r="E57" s="1"/>
      <c r="F57" s="1"/>
      <c r="G57" s="1"/>
      <c r="H57" s="1"/>
      <c r="I57" s="1"/>
      <c r="J57" s="1"/>
    </row>
    <row r="58" spans="1:10" ht="24.75" customHeight="1">
      <c r="A58" s="1"/>
      <c r="B58" s="1"/>
      <c r="C58" s="1"/>
      <c r="D58" s="1"/>
      <c r="E58" s="1"/>
      <c r="F58" s="1"/>
      <c r="G58" s="1"/>
      <c r="H58" s="1"/>
      <c r="I58" s="1"/>
      <c r="J58" s="1"/>
    </row>
    <row r="59" spans="1:10" ht="24.75" customHeight="1">
      <c r="A59" s="1"/>
      <c r="B59" s="1"/>
      <c r="C59" s="1"/>
      <c r="D59" s="1"/>
      <c r="E59" s="1"/>
      <c r="F59" s="1"/>
      <c r="G59" s="1"/>
      <c r="H59" s="1"/>
      <c r="I59" s="1"/>
      <c r="J59" s="1"/>
    </row>
    <row r="60" spans="1:10" ht="24.75" customHeight="1">
      <c r="A60" s="1"/>
      <c r="B60" s="1"/>
      <c r="C60" s="1"/>
      <c r="D60" s="1"/>
      <c r="E60" s="1"/>
      <c r="F60" s="1"/>
      <c r="G60" s="1"/>
      <c r="H60" s="1"/>
      <c r="I60" s="1"/>
      <c r="J60" s="1"/>
    </row>
    <row r="61" spans="1:10" ht="24.75" customHeight="1">
      <c r="A61" s="1"/>
      <c r="B61" s="1"/>
      <c r="C61" s="1"/>
      <c r="D61" s="1"/>
      <c r="E61" s="1"/>
      <c r="F61" s="1"/>
      <c r="G61" s="1"/>
      <c r="H61" s="1"/>
      <c r="I61" s="1"/>
      <c r="J61" s="1"/>
    </row>
    <row r="62" spans="1:10" ht="24.75" customHeight="1">
      <c r="A62" s="1"/>
      <c r="B62" s="1"/>
      <c r="C62" s="1"/>
      <c r="D62" s="1"/>
      <c r="E62" s="1"/>
      <c r="F62" s="1"/>
      <c r="G62" s="1"/>
      <c r="H62" s="1"/>
      <c r="I62" s="1"/>
      <c r="J62" s="1"/>
    </row>
    <row r="63" spans="1:10" ht="24.75" customHeight="1">
      <c r="A63" s="1"/>
      <c r="B63" s="1"/>
      <c r="C63" s="1"/>
      <c r="D63" s="1"/>
      <c r="E63" s="1"/>
      <c r="F63" s="1"/>
      <c r="G63" s="1"/>
      <c r="H63" s="1"/>
      <c r="I63" s="1"/>
      <c r="J63" s="1"/>
    </row>
    <row r="64" spans="1:10" ht="24.75" customHeight="1">
      <c r="A64" s="1"/>
      <c r="B64" s="1"/>
      <c r="C64" s="1"/>
      <c r="D64" s="1"/>
      <c r="E64" s="1"/>
      <c r="F64" s="1"/>
      <c r="G64" s="1"/>
      <c r="H64" s="1"/>
      <c r="I64" s="1"/>
      <c r="J64" s="1"/>
    </row>
    <row r="65" spans="1:10" ht="24.75" customHeight="1">
      <c r="A65" s="1"/>
      <c r="B65" s="1"/>
      <c r="C65" s="1"/>
      <c r="D65" s="1"/>
      <c r="E65" s="1"/>
      <c r="F65" s="1"/>
      <c r="G65" s="1"/>
      <c r="H65" s="1"/>
      <c r="I65" s="1"/>
      <c r="J65" s="1"/>
    </row>
    <row r="66" spans="1:10" ht="24.75" customHeight="1">
      <c r="A66" s="1"/>
      <c r="B66" s="1"/>
      <c r="C66" s="1"/>
      <c r="D66" s="1"/>
      <c r="E66" s="1"/>
      <c r="F66" s="1"/>
      <c r="G66" s="1"/>
      <c r="H66" s="1"/>
      <c r="I66" s="1"/>
      <c r="J66" s="1"/>
    </row>
    <row r="67" spans="1:10" ht="24.75" customHeight="1">
      <c r="A67" s="1"/>
      <c r="B67" s="1"/>
      <c r="C67" s="1"/>
      <c r="D67" s="1"/>
      <c r="E67" s="1"/>
      <c r="F67" s="1"/>
      <c r="G67" s="1"/>
      <c r="H67" s="1"/>
      <c r="I67" s="1"/>
      <c r="J67" s="1"/>
    </row>
    <row r="68" spans="1:10" ht="24.75" customHeight="1">
      <c r="A68" s="1"/>
      <c r="B68" s="1"/>
      <c r="C68" s="1"/>
      <c r="D68" s="1"/>
      <c r="E68" s="1"/>
      <c r="F68" s="1"/>
      <c r="G68" s="1"/>
      <c r="H68" s="1"/>
      <c r="I68" s="1"/>
      <c r="J68" s="1"/>
    </row>
    <row r="69" spans="1:10" ht="24.75" customHeight="1">
      <c r="A69" s="1"/>
      <c r="B69" s="1"/>
      <c r="C69" s="1"/>
      <c r="D69" s="1"/>
      <c r="E69" s="1"/>
      <c r="F69" s="1"/>
      <c r="G69" s="1"/>
      <c r="H69" s="1"/>
      <c r="I69" s="1"/>
      <c r="J69" s="1"/>
    </row>
    <row r="70" spans="1:10" ht="24.75" customHeight="1">
      <c r="A70" s="1"/>
      <c r="B70" s="1"/>
      <c r="C70" s="1"/>
      <c r="D70" s="1"/>
      <c r="E70" s="1"/>
      <c r="F70" s="1"/>
      <c r="G70" s="1"/>
      <c r="H70" s="1"/>
      <c r="I70" s="1"/>
      <c r="J70" s="1"/>
    </row>
    <row r="71" spans="1:10" ht="24.75" customHeight="1">
      <c r="A71" s="1"/>
      <c r="B71" s="1"/>
      <c r="C71" s="1"/>
      <c r="D71" s="1"/>
      <c r="E71" s="1"/>
      <c r="F71" s="1"/>
      <c r="G71" s="1"/>
      <c r="H71" s="1"/>
      <c r="I71" s="1"/>
      <c r="J71" s="1"/>
    </row>
    <row r="72" spans="1:10" ht="24.75" customHeight="1">
      <c r="A72" s="1"/>
      <c r="B72" s="1"/>
      <c r="C72" s="1"/>
      <c r="D72" s="1"/>
      <c r="E72" s="1"/>
      <c r="F72" s="1"/>
      <c r="G72" s="1"/>
      <c r="H72" s="1"/>
      <c r="I72" s="1"/>
      <c r="J72" s="1"/>
    </row>
    <row r="73" spans="1:10" ht="24.75" customHeight="1">
      <c r="A73" s="1"/>
      <c r="B73" s="1"/>
      <c r="C73" s="1"/>
      <c r="D73" s="1"/>
      <c r="E73" s="1"/>
      <c r="F73" s="1"/>
      <c r="G73" s="1"/>
      <c r="H73" s="1"/>
      <c r="I73" s="1"/>
      <c r="J73" s="1"/>
    </row>
    <row r="74" spans="1:10" ht="24.75" customHeight="1">
      <c r="A74" s="1"/>
      <c r="B74" s="1"/>
      <c r="C74" s="1"/>
      <c r="D74" s="1"/>
      <c r="E74" s="1"/>
      <c r="F74" s="1"/>
      <c r="G74" s="1"/>
      <c r="H74" s="1"/>
      <c r="I74" s="1"/>
      <c r="J74" s="1"/>
    </row>
    <row r="75" spans="1:10" ht="24.75" customHeight="1">
      <c r="A75" s="1"/>
      <c r="B75" s="1"/>
      <c r="C75" s="1"/>
      <c r="D75" s="1"/>
      <c r="E75" s="1"/>
      <c r="F75" s="1"/>
      <c r="G75" s="1"/>
      <c r="H75" s="1"/>
      <c r="I75" s="1"/>
      <c r="J75" s="1"/>
    </row>
    <row r="76" spans="1:10" ht="24.75" customHeight="1">
      <c r="A76" s="1"/>
      <c r="B76" s="1"/>
      <c r="C76" s="1"/>
      <c r="D76" s="1"/>
      <c r="E76" s="1"/>
      <c r="F76" s="1"/>
      <c r="G76" s="1"/>
      <c r="H76" s="1"/>
      <c r="I76" s="1"/>
      <c r="J76" s="1"/>
    </row>
    <row r="77" spans="1:10" ht="24.75" customHeight="1">
      <c r="A77" s="1"/>
      <c r="B77" s="1"/>
      <c r="C77" s="1"/>
      <c r="D77" s="1"/>
      <c r="E77" s="1"/>
      <c r="F77" s="1"/>
      <c r="G77" s="1"/>
      <c r="H77" s="1"/>
      <c r="I77" s="1"/>
      <c r="J77" s="1"/>
    </row>
    <row r="78" spans="1:10" ht="24.75" customHeight="1">
      <c r="A78" s="1"/>
      <c r="B78" s="1"/>
      <c r="C78" s="1"/>
      <c r="D78" s="1"/>
      <c r="E78" s="1"/>
      <c r="F78" s="1"/>
      <c r="G78" s="1"/>
      <c r="H78" s="1"/>
      <c r="I78" s="1"/>
      <c r="J78" s="1"/>
    </row>
    <row r="79" spans="1:10" ht="24.75" customHeight="1">
      <c r="A79" s="1"/>
      <c r="B79" s="1"/>
      <c r="C79" s="1"/>
      <c r="D79" s="1"/>
      <c r="E79" s="1"/>
      <c r="F79" s="1"/>
      <c r="G79" s="1"/>
      <c r="H79" s="1"/>
      <c r="I79" s="1"/>
      <c r="J79" s="1"/>
    </row>
    <row r="80" spans="1:10" ht="24.75" customHeight="1">
      <c r="A80" s="1"/>
      <c r="B80" s="1"/>
      <c r="C80" s="1"/>
      <c r="D80" s="1"/>
      <c r="E80" s="1"/>
      <c r="F80" s="1"/>
      <c r="G80" s="1"/>
      <c r="H80" s="1"/>
      <c r="I80" s="1"/>
      <c r="J80" s="1"/>
    </row>
    <row r="81" spans="1:10" ht="24.75" customHeight="1">
      <c r="A81" s="1"/>
      <c r="B81" s="1"/>
      <c r="C81" s="1"/>
      <c r="D81" s="1"/>
      <c r="E81" s="1"/>
      <c r="F81" s="1"/>
      <c r="G81" s="1"/>
      <c r="H81" s="1"/>
      <c r="I81" s="1"/>
      <c r="J81" s="1"/>
    </row>
    <row r="82" spans="1:10" ht="24.75" customHeight="1">
      <c r="A82" s="1"/>
      <c r="B82" s="1"/>
      <c r="C82" s="1"/>
      <c r="D82" s="1"/>
      <c r="E82" s="1"/>
      <c r="F82" s="1"/>
      <c r="G82" s="1"/>
      <c r="H82" s="1"/>
      <c r="I82" s="1"/>
      <c r="J82" s="1"/>
    </row>
    <row r="83" spans="1:10" ht="24.75" customHeight="1">
      <c r="A83" s="1"/>
      <c r="B83" s="1"/>
      <c r="C83" s="1"/>
      <c r="D83" s="1"/>
      <c r="E83" s="1"/>
      <c r="F83" s="1"/>
      <c r="G83" s="1"/>
      <c r="H83" s="1"/>
      <c r="I83" s="1"/>
      <c r="J83" s="1"/>
    </row>
  </sheetData>
  <sheetProtection sheet="1" objects="1" scenarios="1"/>
  <mergeCells count="40">
    <mergeCell ref="B16:J17"/>
    <mergeCell ref="B2:E2"/>
    <mergeCell ref="B3:E3"/>
    <mergeCell ref="F3:I3"/>
    <mergeCell ref="A5:J5"/>
    <mergeCell ref="A6:J6"/>
    <mergeCell ref="A7:J7"/>
    <mergeCell ref="A8:J8"/>
    <mergeCell ref="A9:J9"/>
    <mergeCell ref="A11:J11"/>
    <mergeCell ref="A13:J13"/>
    <mergeCell ref="B15:F15"/>
    <mergeCell ref="B18:J19"/>
    <mergeCell ref="B20:J20"/>
    <mergeCell ref="B21:J21"/>
    <mergeCell ref="A27:E27"/>
    <mergeCell ref="F27:J27"/>
    <mergeCell ref="A24:B24"/>
    <mergeCell ref="A25:B25"/>
    <mergeCell ref="A26:B26"/>
    <mergeCell ref="C26:J26"/>
    <mergeCell ref="C25:J25"/>
    <mergeCell ref="C24:J24"/>
    <mergeCell ref="C23:J23"/>
    <mergeCell ref="B38:E38"/>
    <mergeCell ref="D22:E22"/>
    <mergeCell ref="A31:E31"/>
    <mergeCell ref="F31:J38"/>
    <mergeCell ref="A32:B32"/>
    <mergeCell ref="C32:E32"/>
    <mergeCell ref="A33:E33"/>
    <mergeCell ref="A36:A38"/>
    <mergeCell ref="B36:E36"/>
    <mergeCell ref="B37:E37"/>
    <mergeCell ref="A28:E28"/>
    <mergeCell ref="F28:J30"/>
    <mergeCell ref="A29:E29"/>
    <mergeCell ref="A30:E30"/>
    <mergeCell ref="A34:E35"/>
    <mergeCell ref="A23:B23"/>
  </mergeCells>
  <phoneticPr fontId="2"/>
  <dataValidations count="1">
    <dataValidation type="list" allowBlank="1" showInputMessage="1" showErrorMessage="1" sqref="C32:E32" xr:uid="{00000000-0002-0000-1B00-000000000000}">
      <formula1>"（要事前予約）,※事前予約不要"</formula1>
    </dataValidation>
  </dataValidations>
  <pageMargins left="0.62992125984251968" right="0.62992125984251968" top="0.55118110236220474" bottom="0.47244094488188981" header="0.31496062992125984" footer="0.31496062992125984"/>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P83"/>
  <sheetViews>
    <sheetView view="pageBreakPreview" zoomScaleNormal="100" zoomScaleSheetLayoutView="100" workbookViewId="0">
      <selection activeCell="AA32" sqref="AA32"/>
    </sheetView>
  </sheetViews>
  <sheetFormatPr defaultColWidth="9" defaultRowHeight="24.75" customHeight="1"/>
  <cols>
    <col min="4" max="4" width="9.21875" customWidth="1"/>
    <col min="8" max="8" width="9.21875" customWidth="1"/>
    <col min="11" max="11" width="0.88671875" customWidth="1"/>
    <col min="13" max="13" width="3.44140625" customWidth="1"/>
  </cols>
  <sheetData>
    <row r="1" spans="1:16" ht="24.75" customHeight="1">
      <c r="A1" s="408" t="s">
        <v>1069</v>
      </c>
      <c r="G1" s="1262" t="str">
        <f>IF('４訓練の概要'!D13="有","託児","")</f>
        <v/>
      </c>
    </row>
    <row r="2" spans="1:16" ht="17.100000000000001" customHeight="1" thickBot="1">
      <c r="A2" s="1206" t="s">
        <v>674</v>
      </c>
      <c r="B2" s="1804" t="s">
        <v>1070</v>
      </c>
      <c r="C2" s="1805"/>
      <c r="D2" s="1805"/>
      <c r="E2" s="1806"/>
      <c r="F2" s="1216" t="s">
        <v>1071</v>
      </c>
      <c r="G2" s="1204"/>
      <c r="H2" s="1204"/>
      <c r="I2" s="1217" t="str">
        <f>CONCATENATE(L3,"字≦",N3,"字")</f>
        <v>0字≦100字</v>
      </c>
      <c r="J2" s="1206" t="s">
        <v>14</v>
      </c>
      <c r="L2" t="s">
        <v>1085</v>
      </c>
    </row>
    <row r="3" spans="1:16" ht="68.099999999999994" customHeight="1" thickTop="1" thickBot="1">
      <c r="A3" s="1202"/>
      <c r="B3" s="1807">
        <f>'４訓練の概要'!D19</f>
        <v>0</v>
      </c>
      <c r="C3" s="1808"/>
      <c r="D3" s="1808"/>
      <c r="E3" s="1808"/>
      <c r="F3" s="1780"/>
      <c r="G3" s="1781"/>
      <c r="H3" s="1781"/>
      <c r="I3" s="1782"/>
      <c r="J3" s="1209">
        <f>'４訓練の概要'!D20</f>
        <v>0</v>
      </c>
      <c r="L3">
        <f>LEN(F3)</f>
        <v>0</v>
      </c>
      <c r="M3" t="s">
        <v>1086</v>
      </c>
      <c r="N3">
        <v>100</v>
      </c>
    </row>
    <row r="4" spans="1:16" ht="17.100000000000001" customHeight="1" thickTop="1" thickBot="1">
      <c r="A4" s="1211" t="s">
        <v>1072</v>
      </c>
      <c r="B4" s="1210"/>
      <c r="C4" s="1210"/>
      <c r="D4" s="1210"/>
      <c r="E4" s="1210"/>
      <c r="F4" s="1210"/>
      <c r="G4" s="1210"/>
      <c r="H4" s="1210"/>
      <c r="I4" s="1210"/>
      <c r="J4" s="1218" t="str">
        <f>CONCATENATE(L5,"字≦",N5,"字")</f>
        <v>0字≦190字</v>
      </c>
      <c r="L4" t="s">
        <v>1087</v>
      </c>
    </row>
    <row r="5" spans="1:16" ht="54.9" customHeight="1" thickTop="1" thickBot="1">
      <c r="A5" s="1780"/>
      <c r="B5" s="1781"/>
      <c r="C5" s="1781"/>
      <c r="D5" s="1781"/>
      <c r="E5" s="1781"/>
      <c r="F5" s="1781"/>
      <c r="G5" s="1781"/>
      <c r="H5" s="1781"/>
      <c r="I5" s="1781"/>
      <c r="J5" s="1782"/>
      <c r="L5">
        <f>LEN(A5)</f>
        <v>0</v>
      </c>
      <c r="M5" t="s">
        <v>1086</v>
      </c>
      <c r="N5">
        <v>190</v>
      </c>
    </row>
    <row r="6" spans="1:16" ht="17.100000000000001" customHeight="1" thickTop="1">
      <c r="A6" s="1738" t="s">
        <v>1073</v>
      </c>
      <c r="B6" s="1739"/>
      <c r="C6" s="1739"/>
      <c r="D6" s="1739"/>
      <c r="E6" s="1739"/>
      <c r="F6" s="1739"/>
      <c r="G6" s="1739"/>
      <c r="H6" s="1739"/>
      <c r="I6" s="1739"/>
      <c r="J6" s="1809"/>
    </row>
    <row r="7" spans="1:16" ht="45" customHeight="1">
      <c r="A7" s="1810">
        <f>'４訓練の概要'!D36</f>
        <v>0</v>
      </c>
      <c r="B7" s="1811"/>
      <c r="C7" s="1811"/>
      <c r="D7" s="1811"/>
      <c r="E7" s="1811"/>
      <c r="F7" s="1811"/>
      <c r="G7" s="1811"/>
      <c r="H7" s="1811"/>
      <c r="I7" s="1811"/>
      <c r="J7" s="1812"/>
    </row>
    <row r="8" spans="1:16" ht="17.100000000000001" customHeight="1">
      <c r="A8" s="1738" t="s">
        <v>1074</v>
      </c>
      <c r="B8" s="1739"/>
      <c r="C8" s="1739"/>
      <c r="D8" s="1739"/>
      <c r="E8" s="1739"/>
      <c r="F8" s="1739"/>
      <c r="G8" s="1739"/>
      <c r="H8" s="1739"/>
      <c r="I8" s="1739"/>
      <c r="J8" s="1809"/>
      <c r="P8" s="8"/>
    </row>
    <row r="9" spans="1:16" ht="18" customHeight="1">
      <c r="A9" s="1728">
        <f>'４訓練の概要'!D34</f>
        <v>0</v>
      </c>
      <c r="B9" s="1729"/>
      <c r="C9" s="1729"/>
      <c r="D9" s="1729"/>
      <c r="E9" s="1729"/>
      <c r="F9" s="1729"/>
      <c r="G9" s="1729"/>
      <c r="H9" s="1729"/>
      <c r="I9" s="1729"/>
      <c r="J9" s="1730"/>
    </row>
    <row r="10" spans="1:16" ht="17.100000000000001" customHeight="1" thickBot="1">
      <c r="A10" s="1211" t="s">
        <v>1075</v>
      </c>
      <c r="B10" s="1210"/>
      <c r="C10" s="1210"/>
      <c r="D10" s="1210"/>
      <c r="E10" s="1210"/>
      <c r="F10" s="1210"/>
      <c r="G10" s="1210"/>
      <c r="H10" s="1210"/>
      <c r="I10" s="1210"/>
      <c r="J10" s="1218" t="str">
        <f>CONCATENATE(L11,"字≦",N11,"字")</f>
        <v>0字≦95字</v>
      </c>
      <c r="L10" t="s">
        <v>1088</v>
      </c>
    </row>
    <row r="11" spans="1:16" ht="30" customHeight="1" thickTop="1" thickBot="1">
      <c r="A11" s="1780"/>
      <c r="B11" s="1781"/>
      <c r="C11" s="1781"/>
      <c r="D11" s="1781"/>
      <c r="E11" s="1781"/>
      <c r="F11" s="1781"/>
      <c r="G11" s="1781"/>
      <c r="H11" s="1781"/>
      <c r="I11" s="1781"/>
      <c r="J11" s="1782"/>
      <c r="L11">
        <f>LEN(A11)</f>
        <v>0</v>
      </c>
      <c r="M11" t="s">
        <v>1086</v>
      </c>
      <c r="N11">
        <v>95</v>
      </c>
    </row>
    <row r="12" spans="1:16" ht="17.100000000000001" customHeight="1" thickTop="1" thickBot="1">
      <c r="A12" s="1211" t="s">
        <v>1076</v>
      </c>
      <c r="B12" s="1210"/>
      <c r="C12" s="1210"/>
      <c r="D12" s="1210"/>
      <c r="E12" s="1210"/>
      <c r="F12" s="1210"/>
      <c r="G12" s="1210"/>
      <c r="H12" s="1210"/>
      <c r="I12" s="1210"/>
      <c r="J12" s="1218" t="str">
        <f>CONCATENATE(L13,"字≦",N13,"字")</f>
        <v>0字≦95字</v>
      </c>
      <c r="L12" t="s">
        <v>1089</v>
      </c>
    </row>
    <row r="13" spans="1:16" ht="30" customHeight="1" thickTop="1" thickBot="1">
      <c r="A13" s="1780"/>
      <c r="B13" s="1781"/>
      <c r="C13" s="1781"/>
      <c r="D13" s="1781"/>
      <c r="E13" s="1781"/>
      <c r="F13" s="1781"/>
      <c r="G13" s="1781"/>
      <c r="H13" s="1781"/>
      <c r="I13" s="1781"/>
      <c r="J13" s="1782"/>
      <c r="L13">
        <f>LEN(A13)</f>
        <v>0</v>
      </c>
      <c r="M13" t="s">
        <v>1086</v>
      </c>
      <c r="N13">
        <v>95</v>
      </c>
    </row>
    <row r="14" spans="1:16" ht="18" customHeight="1" thickTop="1">
      <c r="A14" s="1211" t="s">
        <v>1078</v>
      </c>
      <c r="B14" s="1210"/>
      <c r="C14" s="1210"/>
      <c r="D14" s="1210" t="s">
        <v>1077</v>
      </c>
      <c r="E14" s="1210"/>
      <c r="F14" s="1222" t="s">
        <v>215</v>
      </c>
      <c r="G14" s="1210"/>
      <c r="H14" s="1210"/>
      <c r="I14" s="1210"/>
      <c r="J14" s="1212"/>
    </row>
    <row r="15" spans="1:16" ht="24.75" customHeight="1" thickBot="1">
      <c r="A15" s="1824" t="s">
        <v>1100</v>
      </c>
      <c r="B15" s="1813"/>
      <c r="C15" s="1223">
        <f>'６カリキュラム(デュアル)'!D8</f>
        <v>0</v>
      </c>
      <c r="D15" s="1214" t="s">
        <v>216</v>
      </c>
      <c r="E15" s="1223">
        <f>'６カリキュラム(デュアル)'!D9</f>
        <v>0</v>
      </c>
      <c r="F15" s="1823" t="s">
        <v>1101</v>
      </c>
      <c r="G15" s="1823"/>
      <c r="H15" s="1223">
        <f>'６カリキュラム(デュアル)'!D12</f>
        <v>0</v>
      </c>
      <c r="I15" s="1214" t="s">
        <v>216</v>
      </c>
      <c r="J15" s="1223">
        <f>'６カリキュラム(デュアル)'!D13</f>
        <v>0</v>
      </c>
      <c r="K15" s="1203"/>
      <c r="L15" s="1203"/>
    </row>
    <row r="16" spans="1:16" ht="21.9" customHeight="1" thickTop="1">
      <c r="A16" s="1208" t="s">
        <v>53</v>
      </c>
      <c r="B16" s="1774"/>
      <c r="C16" s="1799"/>
      <c r="D16" s="1799"/>
      <c r="E16" s="1799"/>
      <c r="F16" s="1799"/>
      <c r="G16" s="1799"/>
      <c r="H16" s="1799"/>
      <c r="I16" s="1799"/>
      <c r="J16" s="1800"/>
      <c r="L16" t="s">
        <v>1090</v>
      </c>
    </row>
    <row r="17" spans="1:14" ht="21.9" customHeight="1" thickBot="1">
      <c r="A17" s="1207">
        <f>'６カリキュラム(デュアル)'!D20</f>
        <v>0</v>
      </c>
      <c r="B17" s="1801"/>
      <c r="C17" s="1802"/>
      <c r="D17" s="1802"/>
      <c r="E17" s="1802"/>
      <c r="F17" s="1802"/>
      <c r="G17" s="1802"/>
      <c r="H17" s="1802"/>
      <c r="I17" s="1802"/>
      <c r="J17" s="1803"/>
      <c r="L17">
        <f>LEN(B16)</f>
        <v>0</v>
      </c>
      <c r="M17" t="s">
        <v>1086</v>
      </c>
      <c r="N17">
        <v>130</v>
      </c>
    </row>
    <row r="18" spans="1:14" ht="21.9" customHeight="1" thickTop="1">
      <c r="A18" s="1220" t="s">
        <v>485</v>
      </c>
      <c r="B18" s="1774"/>
      <c r="C18" s="1775"/>
      <c r="D18" s="1775"/>
      <c r="E18" s="1775"/>
      <c r="F18" s="1775"/>
      <c r="G18" s="1775"/>
      <c r="H18" s="1775"/>
      <c r="I18" s="1775"/>
      <c r="J18" s="1776"/>
      <c r="L18" t="s">
        <v>1091</v>
      </c>
    </row>
    <row r="19" spans="1:14" ht="21.9" customHeight="1" thickBot="1">
      <c r="A19" s="1207">
        <f>'６カリキュラム(デュアル)'!D22</f>
        <v>0</v>
      </c>
      <c r="B19" s="1777"/>
      <c r="C19" s="1778"/>
      <c r="D19" s="1778"/>
      <c r="E19" s="1778"/>
      <c r="F19" s="1778"/>
      <c r="G19" s="1778"/>
      <c r="H19" s="1778"/>
      <c r="I19" s="1778"/>
      <c r="J19" s="1779"/>
      <c r="L19">
        <f>LEN(B18)</f>
        <v>0</v>
      </c>
      <c r="M19" t="s">
        <v>1086</v>
      </c>
      <c r="N19">
        <v>130</v>
      </c>
    </row>
    <row r="20" spans="1:14" ht="21.9" customHeight="1" thickTop="1">
      <c r="A20" s="1208" t="s">
        <v>54</v>
      </c>
      <c r="B20" s="1774"/>
      <c r="C20" s="1775"/>
      <c r="D20" s="1775"/>
      <c r="E20" s="1775"/>
      <c r="F20" s="1775"/>
      <c r="G20" s="1775"/>
      <c r="H20" s="1775"/>
      <c r="I20" s="1775"/>
      <c r="J20" s="1776"/>
      <c r="L20" t="s">
        <v>1091</v>
      </c>
    </row>
    <row r="21" spans="1:14" ht="21.9" customHeight="1" thickBot="1">
      <c r="A21" s="1207">
        <f>'６カリキュラム(デュアル)'!D21</f>
        <v>0</v>
      </c>
      <c r="B21" s="1777"/>
      <c r="C21" s="1778"/>
      <c r="D21" s="1778"/>
      <c r="E21" s="1778"/>
      <c r="F21" s="1778"/>
      <c r="G21" s="1778"/>
      <c r="H21" s="1778"/>
      <c r="I21" s="1778"/>
      <c r="J21" s="1779"/>
      <c r="L21">
        <f>LEN(B20)</f>
        <v>0</v>
      </c>
      <c r="M21" t="s">
        <v>1086</v>
      </c>
      <c r="N21">
        <v>130</v>
      </c>
    </row>
    <row r="22" spans="1:14" ht="21.9" customHeight="1" thickTop="1">
      <c r="A22" s="1208" t="s">
        <v>1099</v>
      </c>
      <c r="B22" s="1814"/>
      <c r="C22" s="1815"/>
      <c r="D22" s="1815"/>
      <c r="E22" s="1815"/>
      <c r="F22" s="1815"/>
      <c r="G22" s="1815"/>
      <c r="H22" s="1815"/>
      <c r="I22" s="1815"/>
      <c r="J22" s="1816"/>
      <c r="L22" t="s">
        <v>1091</v>
      </c>
    </row>
    <row r="23" spans="1:14" ht="21.9" customHeight="1">
      <c r="A23" s="1221">
        <f>'６カリキュラム(デュアル)'!D23</f>
        <v>0</v>
      </c>
      <c r="B23" s="1817"/>
      <c r="C23" s="1818"/>
      <c r="D23" s="1818"/>
      <c r="E23" s="1818"/>
      <c r="F23" s="1818"/>
      <c r="G23" s="1818"/>
      <c r="H23" s="1818"/>
      <c r="I23" s="1818"/>
      <c r="J23" s="1819"/>
    </row>
    <row r="24" spans="1:14" ht="21.9" customHeight="1" thickBot="1">
      <c r="A24" s="1207" t="s">
        <v>585</v>
      </c>
      <c r="B24" s="1820"/>
      <c r="C24" s="1821"/>
      <c r="D24" s="1821"/>
      <c r="E24" s="1821"/>
      <c r="F24" s="1821"/>
      <c r="G24" s="1821"/>
      <c r="H24" s="1821"/>
      <c r="I24" s="1821"/>
      <c r="J24" s="1822"/>
      <c r="L24">
        <f>LEN(B22)</f>
        <v>0</v>
      </c>
      <c r="M24" t="s">
        <v>1086</v>
      </c>
      <c r="N24">
        <v>130</v>
      </c>
    </row>
    <row r="25" spans="1:14" ht="30" customHeight="1" thickTop="1" thickBot="1">
      <c r="A25" s="1208" t="s">
        <v>57</v>
      </c>
      <c r="B25" s="1780"/>
      <c r="C25" s="1781"/>
      <c r="D25" s="1781"/>
      <c r="E25" s="1781"/>
      <c r="F25" s="1781"/>
      <c r="G25" s="1781"/>
      <c r="H25" s="1781"/>
      <c r="I25" s="1781"/>
      <c r="J25" s="1782"/>
      <c r="L25" t="s">
        <v>1092</v>
      </c>
    </row>
    <row r="26" spans="1:14" ht="20.100000000000001" customHeight="1" thickTop="1">
      <c r="A26" s="1205">
        <f>'６カリキュラム(デュアル)'!D24</f>
        <v>0</v>
      </c>
      <c r="B26" s="1783" t="str">
        <f>CONCATENATE("・ジョブ・カードを活用したキャリアコンサルティング（",'６カリキュラム(デュアル)'!E78,")")</f>
        <v>・ジョブ・カードを活用したキャリアコンサルティング（)</v>
      </c>
      <c r="C26" s="1784"/>
      <c r="D26" s="1784"/>
      <c r="E26" s="1784"/>
      <c r="F26" s="1784"/>
      <c r="G26" s="1784"/>
      <c r="H26" s="1784"/>
      <c r="I26" s="1784"/>
      <c r="J26" s="1785"/>
      <c r="L26">
        <f>LEN(B25)</f>
        <v>0</v>
      </c>
      <c r="M26" t="s">
        <v>1086</v>
      </c>
      <c r="N26">
        <v>85</v>
      </c>
    </row>
    <row r="27" spans="1:14" ht="17.100000000000001" customHeight="1" thickBot="1">
      <c r="A27" s="1786" t="s">
        <v>1083</v>
      </c>
      <c r="B27" s="1787"/>
      <c r="C27" s="1787"/>
      <c r="D27" s="1787"/>
      <c r="E27" s="1788"/>
      <c r="F27" s="1786" t="s">
        <v>1084</v>
      </c>
      <c r="G27" s="1787"/>
      <c r="H27" s="1787"/>
      <c r="I27" s="1787"/>
      <c r="J27" s="1788"/>
    </row>
    <row r="28" spans="1:14" ht="30" customHeight="1" thickTop="1">
      <c r="A28" s="1752">
        <f>'３訓練実施施設の概要'!D6</f>
        <v>0</v>
      </c>
      <c r="B28" s="1753"/>
      <c r="C28" s="1753"/>
      <c r="D28" s="1753"/>
      <c r="E28" s="1754"/>
      <c r="F28" s="1755"/>
      <c r="G28" s="1756"/>
      <c r="H28" s="1756"/>
      <c r="I28" s="1756"/>
      <c r="J28" s="1757"/>
    </row>
    <row r="29" spans="1:14" ht="18" customHeight="1">
      <c r="A29" s="1728" t="str">
        <f>"　〒"&amp;'３訓練実施施設の概要'!D7</f>
        <v>　〒</v>
      </c>
      <c r="B29" s="1729"/>
      <c r="C29" s="1729"/>
      <c r="D29" s="1729"/>
      <c r="E29" s="1730"/>
      <c r="F29" s="1758"/>
      <c r="G29" s="1759"/>
      <c r="H29" s="1759"/>
      <c r="I29" s="1759"/>
      <c r="J29" s="1760"/>
    </row>
    <row r="30" spans="1:14" ht="30" customHeight="1" thickBot="1">
      <c r="A30" s="1764" t="str">
        <f>"　"&amp;'３訓練実施施設の概要'!D8</f>
        <v>　</v>
      </c>
      <c r="B30" s="1765"/>
      <c r="C30" s="1765"/>
      <c r="D30" s="1765"/>
      <c r="E30" s="1766"/>
      <c r="F30" s="1761"/>
      <c r="G30" s="1762"/>
      <c r="H30" s="1762"/>
      <c r="I30" s="1762"/>
      <c r="J30" s="1763"/>
    </row>
    <row r="31" spans="1:14" ht="18" customHeight="1" thickTop="1" thickBot="1">
      <c r="A31" s="1728" t="str">
        <f>"　TEL："&amp;'３訓練実施施設の概要'!D9</f>
        <v>　TEL：</v>
      </c>
      <c r="B31" s="1729"/>
      <c r="C31" s="1729"/>
      <c r="D31" s="1729"/>
      <c r="E31" s="1730"/>
      <c r="F31" s="1731" t="s">
        <v>1079</v>
      </c>
      <c r="G31" s="1732"/>
      <c r="H31" s="1732"/>
      <c r="I31" s="1732"/>
      <c r="J31" s="1733"/>
    </row>
    <row r="32" spans="1:14" ht="17.100000000000001" customHeight="1" thickTop="1" thickBot="1">
      <c r="A32" s="1738" t="s">
        <v>1080</v>
      </c>
      <c r="B32" s="1739"/>
      <c r="C32" s="1740" t="s">
        <v>335</v>
      </c>
      <c r="D32" s="1741"/>
      <c r="E32" s="1742"/>
      <c r="F32" s="1734"/>
      <c r="G32" s="1732"/>
      <c r="H32" s="1732"/>
      <c r="I32" s="1732"/>
      <c r="J32" s="1733"/>
    </row>
    <row r="33" spans="1:10" ht="54.9" customHeight="1" thickTop="1" thickBot="1">
      <c r="A33" s="1743" t="s">
        <v>1082</v>
      </c>
      <c r="B33" s="1744"/>
      <c r="C33" s="1744"/>
      <c r="D33" s="1744"/>
      <c r="E33" s="1745"/>
      <c r="F33" s="1732"/>
      <c r="G33" s="1732"/>
      <c r="H33" s="1732"/>
      <c r="I33" s="1732"/>
      <c r="J33" s="1733"/>
    </row>
    <row r="34" spans="1:10" ht="17.100000000000001" customHeight="1" thickTop="1">
      <c r="A34" s="1755"/>
      <c r="B34" s="1767"/>
      <c r="C34" s="1767"/>
      <c r="D34" s="1767"/>
      <c r="E34" s="1768"/>
      <c r="F34" s="1732"/>
      <c r="G34" s="1732"/>
      <c r="H34" s="1732"/>
      <c r="I34" s="1732"/>
      <c r="J34" s="1733"/>
    </row>
    <row r="35" spans="1:10" ht="30" customHeight="1" thickBot="1">
      <c r="A35" s="1769"/>
      <c r="B35" s="1770"/>
      <c r="C35" s="1770"/>
      <c r="D35" s="1770"/>
      <c r="E35" s="1771"/>
      <c r="F35" s="1732"/>
      <c r="G35" s="1732"/>
      <c r="H35" s="1732"/>
      <c r="I35" s="1732"/>
      <c r="J35" s="1733"/>
    </row>
    <row r="36" spans="1:10" ht="18" customHeight="1" thickTop="1">
      <c r="A36" s="1746" t="s">
        <v>1081</v>
      </c>
      <c r="B36" s="1748" t="str">
        <f>"教科書代　"&amp;IF(ROUNDUP('４訓練の概要'!D22,-2)='４訓練の概要'!D22,,"約")&amp;ROUNDUP('４訓練の概要'!D22,-2)&amp;"円"</f>
        <v>教科書代　0円</v>
      </c>
      <c r="C36" s="1748"/>
      <c r="D36" s="1748"/>
      <c r="E36" s="1749"/>
      <c r="F36" s="1734"/>
      <c r="G36" s="1732"/>
      <c r="H36" s="1732"/>
      <c r="I36" s="1732"/>
      <c r="J36" s="1733"/>
    </row>
    <row r="37" spans="1:10" ht="18" customHeight="1">
      <c r="A37" s="1746"/>
      <c r="B37" s="1750" t="str">
        <f>"その他　"&amp;IF(ROUNDUP('４訓練の概要'!D23,-2)='４訓練の概要'!D23,,"約")&amp;ROUNDUP('４訓練の概要'!D23,-2)&amp;"円"</f>
        <v>その他　0円</v>
      </c>
      <c r="C37" s="1750"/>
      <c r="D37" s="1750"/>
      <c r="E37" s="1751"/>
      <c r="F37" s="1734"/>
      <c r="G37" s="1732"/>
      <c r="H37" s="1732"/>
      <c r="I37" s="1732"/>
      <c r="J37" s="1733"/>
    </row>
    <row r="38" spans="1:10" ht="18" customHeight="1">
      <c r="A38" s="1747"/>
      <c r="B38" s="1725">
        <f>'４訓練の概要'!D24</f>
        <v>0</v>
      </c>
      <c r="C38" s="1725"/>
      <c r="D38" s="1725"/>
      <c r="E38" s="1726"/>
      <c r="F38" s="1735"/>
      <c r="G38" s="1736"/>
      <c r="H38" s="1736"/>
      <c r="I38" s="1736"/>
      <c r="J38" s="1737"/>
    </row>
    <row r="39" spans="1:10" ht="24.75" customHeight="1">
      <c r="A39" s="1"/>
      <c r="B39" s="1"/>
      <c r="C39" s="1"/>
      <c r="D39" s="1"/>
      <c r="E39" s="1"/>
      <c r="F39" s="1"/>
      <c r="G39" s="1"/>
      <c r="H39" s="1"/>
      <c r="I39" s="1"/>
      <c r="J39" s="1"/>
    </row>
    <row r="40" spans="1:10" ht="24.75" customHeight="1">
      <c r="A40" s="1"/>
      <c r="B40" s="1"/>
      <c r="C40" s="1"/>
      <c r="D40" s="1"/>
      <c r="E40" s="1"/>
      <c r="F40" s="1"/>
      <c r="G40" s="1"/>
      <c r="H40" s="1"/>
      <c r="I40" s="1"/>
      <c r="J40" s="1"/>
    </row>
    <row r="41" spans="1:10" ht="24.75" customHeight="1">
      <c r="A41" s="1"/>
      <c r="B41" s="1"/>
      <c r="C41" s="1"/>
      <c r="D41" s="1"/>
      <c r="E41" s="1"/>
      <c r="F41" s="1"/>
      <c r="G41" s="1"/>
      <c r="H41" s="1"/>
      <c r="I41" s="1"/>
      <c r="J41" s="1"/>
    </row>
    <row r="42" spans="1:10" ht="24.75" customHeight="1">
      <c r="A42" s="1"/>
      <c r="B42" s="1"/>
      <c r="C42" s="1"/>
      <c r="D42" s="1"/>
      <c r="E42" s="1"/>
      <c r="F42" s="1"/>
      <c r="G42" s="1"/>
      <c r="H42" s="1"/>
      <c r="I42" s="1"/>
      <c r="J42" s="1"/>
    </row>
    <row r="43" spans="1:10" ht="24.75" customHeight="1">
      <c r="A43" s="1"/>
      <c r="B43" s="1"/>
      <c r="C43" s="1"/>
      <c r="D43" s="1"/>
      <c r="E43" s="1"/>
      <c r="F43" s="1"/>
      <c r="G43" s="1"/>
      <c r="H43" s="1"/>
      <c r="I43" s="1"/>
      <c r="J43" s="1"/>
    </row>
    <row r="44" spans="1:10" ht="24.75" customHeight="1">
      <c r="A44" s="1"/>
      <c r="B44" s="1"/>
      <c r="C44" s="1"/>
      <c r="D44" s="1"/>
      <c r="E44" s="1"/>
      <c r="F44" s="1"/>
      <c r="G44" s="1"/>
      <c r="H44" s="1"/>
      <c r="I44" s="1"/>
      <c r="J44" s="1"/>
    </row>
    <row r="45" spans="1:10" ht="24.75" customHeight="1">
      <c r="A45" s="1"/>
      <c r="B45" s="1"/>
      <c r="C45" s="1"/>
      <c r="D45" s="1"/>
      <c r="E45" s="1"/>
      <c r="F45" s="1"/>
      <c r="G45" s="1"/>
      <c r="H45" s="1"/>
      <c r="I45" s="1"/>
      <c r="J45" s="1"/>
    </row>
    <row r="46" spans="1:10" ht="24.75" customHeight="1">
      <c r="A46" s="1"/>
      <c r="B46" s="1"/>
      <c r="C46" s="1"/>
      <c r="D46" s="1"/>
      <c r="E46" s="1"/>
      <c r="F46" s="1"/>
      <c r="G46" s="1"/>
      <c r="H46" s="1"/>
      <c r="I46" s="1"/>
      <c r="J46" s="1"/>
    </row>
    <row r="47" spans="1:10" ht="24.75" customHeight="1">
      <c r="A47" s="1"/>
      <c r="B47" s="1"/>
      <c r="C47" s="1"/>
      <c r="D47" s="1"/>
      <c r="E47" s="1"/>
      <c r="F47" s="1"/>
      <c r="G47" s="1"/>
      <c r="H47" s="1"/>
      <c r="I47" s="1"/>
      <c r="J47" s="1"/>
    </row>
    <row r="48" spans="1:10" ht="24.75" customHeight="1">
      <c r="A48" s="1"/>
      <c r="B48" s="1"/>
      <c r="C48" s="1"/>
      <c r="D48" s="1"/>
      <c r="E48" s="1"/>
      <c r="F48" s="1"/>
      <c r="G48" s="1"/>
      <c r="H48" s="1"/>
      <c r="I48" s="1"/>
      <c r="J48" s="1"/>
    </row>
    <row r="49" spans="1:10" ht="24.75" customHeight="1">
      <c r="A49" s="1"/>
      <c r="B49" s="1"/>
      <c r="C49" s="1"/>
      <c r="D49" s="1"/>
      <c r="E49" s="1"/>
      <c r="F49" s="1"/>
      <c r="G49" s="1"/>
      <c r="H49" s="1"/>
      <c r="I49" s="1"/>
      <c r="J49" s="1"/>
    </row>
    <row r="50" spans="1:10" ht="24.75" customHeight="1">
      <c r="A50" s="1"/>
      <c r="B50" s="1"/>
      <c r="C50" s="1"/>
      <c r="D50" s="1"/>
      <c r="E50" s="1"/>
      <c r="F50" s="1"/>
      <c r="G50" s="1"/>
      <c r="H50" s="1"/>
      <c r="I50" s="1"/>
      <c r="J50" s="1"/>
    </row>
    <row r="51" spans="1:10" ht="24.75" customHeight="1">
      <c r="A51" s="1"/>
      <c r="B51" s="1"/>
      <c r="C51" s="1"/>
      <c r="D51" s="1"/>
      <c r="E51" s="1"/>
      <c r="F51" s="1"/>
      <c r="G51" s="1"/>
      <c r="H51" s="1"/>
      <c r="I51" s="1"/>
      <c r="J51" s="1"/>
    </row>
    <row r="52" spans="1:10" ht="24.75" customHeight="1">
      <c r="A52" s="1"/>
      <c r="B52" s="1"/>
      <c r="C52" s="1"/>
      <c r="D52" s="1"/>
      <c r="E52" s="1"/>
      <c r="F52" s="1"/>
      <c r="G52" s="1"/>
      <c r="H52" s="1"/>
      <c r="I52" s="1"/>
      <c r="J52" s="1"/>
    </row>
    <row r="53" spans="1:10" ht="24.75" customHeight="1">
      <c r="A53" s="1"/>
      <c r="B53" s="1"/>
      <c r="C53" s="1"/>
      <c r="D53" s="1"/>
      <c r="E53" s="1"/>
      <c r="F53" s="1"/>
      <c r="G53" s="1"/>
      <c r="H53" s="1"/>
      <c r="I53" s="1"/>
      <c r="J53" s="1"/>
    </row>
    <row r="54" spans="1:10" ht="24.75" customHeight="1">
      <c r="A54" s="1"/>
      <c r="B54" s="1"/>
      <c r="C54" s="1"/>
      <c r="D54" s="1"/>
      <c r="E54" s="1"/>
      <c r="F54" s="1"/>
      <c r="G54" s="1"/>
      <c r="H54" s="1"/>
      <c r="I54" s="1"/>
      <c r="J54" s="1"/>
    </row>
    <row r="55" spans="1:10" ht="24.75" customHeight="1">
      <c r="A55" s="1"/>
      <c r="B55" s="1"/>
      <c r="C55" s="1"/>
      <c r="D55" s="1"/>
      <c r="E55" s="1"/>
      <c r="F55" s="1"/>
      <c r="G55" s="1"/>
      <c r="H55" s="1"/>
      <c r="I55" s="1"/>
      <c r="J55" s="1"/>
    </row>
    <row r="56" spans="1:10" ht="24.75" customHeight="1">
      <c r="A56" s="1"/>
      <c r="B56" s="1"/>
      <c r="C56" s="1"/>
      <c r="D56" s="1"/>
      <c r="E56" s="1"/>
      <c r="F56" s="1"/>
      <c r="G56" s="1"/>
      <c r="H56" s="1"/>
      <c r="I56" s="1"/>
      <c r="J56" s="1"/>
    </row>
    <row r="57" spans="1:10" ht="24.75" customHeight="1">
      <c r="A57" s="1"/>
      <c r="B57" s="1"/>
      <c r="C57" s="1"/>
      <c r="D57" s="1"/>
      <c r="E57" s="1"/>
      <c r="F57" s="1"/>
      <c r="G57" s="1"/>
      <c r="H57" s="1"/>
      <c r="I57" s="1"/>
      <c r="J57" s="1"/>
    </row>
    <row r="58" spans="1:10" ht="24.75" customHeight="1">
      <c r="A58" s="1"/>
      <c r="B58" s="1"/>
      <c r="C58" s="1"/>
      <c r="D58" s="1"/>
      <c r="E58" s="1"/>
      <c r="F58" s="1"/>
      <c r="G58" s="1"/>
      <c r="H58" s="1"/>
      <c r="I58" s="1"/>
      <c r="J58" s="1"/>
    </row>
    <row r="59" spans="1:10" ht="24.75" customHeight="1">
      <c r="A59" s="1"/>
      <c r="B59" s="1"/>
      <c r="C59" s="1"/>
      <c r="D59" s="1"/>
      <c r="E59" s="1"/>
      <c r="F59" s="1"/>
      <c r="G59" s="1"/>
      <c r="H59" s="1"/>
      <c r="I59" s="1"/>
      <c r="J59" s="1"/>
    </row>
    <row r="60" spans="1:10" ht="24.75" customHeight="1">
      <c r="A60" s="1"/>
      <c r="B60" s="1"/>
      <c r="C60" s="1"/>
      <c r="D60" s="1"/>
      <c r="E60" s="1"/>
      <c r="F60" s="1"/>
      <c r="G60" s="1"/>
      <c r="H60" s="1"/>
      <c r="I60" s="1"/>
      <c r="J60" s="1"/>
    </row>
    <row r="61" spans="1:10" ht="24.75" customHeight="1">
      <c r="A61" s="1"/>
      <c r="B61" s="1"/>
      <c r="C61" s="1"/>
      <c r="D61" s="1"/>
      <c r="E61" s="1"/>
      <c r="F61" s="1"/>
      <c r="G61" s="1"/>
      <c r="H61" s="1"/>
      <c r="I61" s="1"/>
      <c r="J61" s="1"/>
    </row>
    <row r="62" spans="1:10" ht="24.75" customHeight="1">
      <c r="A62" s="1"/>
      <c r="B62" s="1"/>
      <c r="C62" s="1"/>
      <c r="D62" s="1"/>
      <c r="E62" s="1"/>
      <c r="F62" s="1"/>
      <c r="G62" s="1"/>
      <c r="H62" s="1"/>
      <c r="I62" s="1"/>
      <c r="J62" s="1"/>
    </row>
    <row r="63" spans="1:10" ht="24.75" customHeight="1">
      <c r="A63" s="1"/>
      <c r="B63" s="1"/>
      <c r="C63" s="1"/>
      <c r="D63" s="1"/>
      <c r="E63" s="1"/>
      <c r="F63" s="1"/>
      <c r="G63" s="1"/>
      <c r="H63" s="1"/>
      <c r="I63" s="1"/>
      <c r="J63" s="1"/>
    </row>
    <row r="64" spans="1:10" ht="24.75" customHeight="1">
      <c r="A64" s="1"/>
      <c r="B64" s="1"/>
      <c r="C64" s="1"/>
      <c r="D64" s="1"/>
      <c r="E64" s="1"/>
      <c r="F64" s="1"/>
      <c r="G64" s="1"/>
      <c r="H64" s="1"/>
      <c r="I64" s="1"/>
      <c r="J64" s="1"/>
    </row>
    <row r="65" spans="1:10" ht="24.75" customHeight="1">
      <c r="A65" s="1"/>
      <c r="B65" s="1"/>
      <c r="C65" s="1"/>
      <c r="D65" s="1"/>
      <c r="E65" s="1"/>
      <c r="F65" s="1"/>
      <c r="G65" s="1"/>
      <c r="H65" s="1"/>
      <c r="I65" s="1"/>
      <c r="J65" s="1"/>
    </row>
    <row r="66" spans="1:10" ht="24.75" customHeight="1">
      <c r="A66" s="1"/>
      <c r="B66" s="1"/>
      <c r="C66" s="1"/>
      <c r="D66" s="1"/>
      <c r="E66" s="1"/>
      <c r="F66" s="1"/>
      <c r="G66" s="1"/>
      <c r="H66" s="1"/>
      <c r="I66" s="1"/>
      <c r="J66" s="1"/>
    </row>
    <row r="67" spans="1:10" ht="24.75" customHeight="1">
      <c r="A67" s="1"/>
      <c r="B67" s="1"/>
      <c r="C67" s="1"/>
      <c r="D67" s="1"/>
      <c r="E67" s="1"/>
      <c r="F67" s="1"/>
      <c r="G67" s="1"/>
      <c r="H67" s="1"/>
      <c r="I67" s="1"/>
      <c r="J67" s="1"/>
    </row>
    <row r="68" spans="1:10" ht="24.75" customHeight="1">
      <c r="A68" s="1"/>
      <c r="B68" s="1"/>
      <c r="C68" s="1"/>
      <c r="D68" s="1"/>
      <c r="E68" s="1"/>
      <c r="F68" s="1"/>
      <c r="G68" s="1"/>
      <c r="H68" s="1"/>
      <c r="I68" s="1"/>
      <c r="J68" s="1"/>
    </row>
    <row r="69" spans="1:10" ht="24.75" customHeight="1">
      <c r="A69" s="1"/>
      <c r="B69" s="1"/>
      <c r="C69" s="1"/>
      <c r="D69" s="1"/>
      <c r="E69" s="1"/>
      <c r="F69" s="1"/>
      <c r="G69" s="1"/>
      <c r="H69" s="1"/>
      <c r="I69" s="1"/>
      <c r="J69" s="1"/>
    </row>
    <row r="70" spans="1:10" ht="24.75" customHeight="1">
      <c r="A70" s="1"/>
      <c r="B70" s="1"/>
      <c r="C70" s="1"/>
      <c r="D70" s="1"/>
      <c r="E70" s="1"/>
      <c r="F70" s="1"/>
      <c r="G70" s="1"/>
      <c r="H70" s="1"/>
      <c r="I70" s="1"/>
      <c r="J70" s="1"/>
    </row>
    <row r="71" spans="1:10" ht="24.75" customHeight="1">
      <c r="A71" s="1"/>
      <c r="B71" s="1"/>
      <c r="C71" s="1"/>
      <c r="D71" s="1"/>
      <c r="E71" s="1"/>
      <c r="F71" s="1"/>
      <c r="G71" s="1"/>
      <c r="H71" s="1"/>
      <c r="I71" s="1"/>
      <c r="J71" s="1"/>
    </row>
    <row r="72" spans="1:10" ht="24.75" customHeight="1">
      <c r="A72" s="1"/>
      <c r="B72" s="1"/>
      <c r="C72" s="1"/>
      <c r="D72" s="1"/>
      <c r="E72" s="1"/>
      <c r="F72" s="1"/>
      <c r="G72" s="1"/>
      <c r="H72" s="1"/>
      <c r="I72" s="1"/>
      <c r="J72" s="1"/>
    </row>
    <row r="73" spans="1:10" ht="24.75" customHeight="1">
      <c r="A73" s="1"/>
      <c r="B73" s="1"/>
      <c r="C73" s="1"/>
      <c r="D73" s="1"/>
      <c r="E73" s="1"/>
      <c r="F73" s="1"/>
      <c r="G73" s="1"/>
      <c r="H73" s="1"/>
      <c r="I73" s="1"/>
      <c r="J73" s="1"/>
    </row>
    <row r="74" spans="1:10" ht="24.75" customHeight="1">
      <c r="A74" s="1"/>
      <c r="B74" s="1"/>
      <c r="C74" s="1"/>
      <c r="D74" s="1"/>
      <c r="E74" s="1"/>
      <c r="F74" s="1"/>
      <c r="G74" s="1"/>
      <c r="H74" s="1"/>
      <c r="I74" s="1"/>
      <c r="J74" s="1"/>
    </row>
    <row r="75" spans="1:10" ht="24.75" customHeight="1">
      <c r="A75" s="1"/>
      <c r="B75" s="1"/>
      <c r="C75" s="1"/>
      <c r="D75" s="1"/>
      <c r="E75" s="1"/>
      <c r="F75" s="1"/>
      <c r="G75" s="1"/>
      <c r="H75" s="1"/>
      <c r="I75" s="1"/>
      <c r="J75" s="1"/>
    </row>
    <row r="76" spans="1:10" ht="24.75" customHeight="1">
      <c r="A76" s="1"/>
      <c r="B76" s="1"/>
      <c r="C76" s="1"/>
      <c r="D76" s="1"/>
      <c r="E76" s="1"/>
      <c r="F76" s="1"/>
      <c r="G76" s="1"/>
      <c r="H76" s="1"/>
      <c r="I76" s="1"/>
      <c r="J76" s="1"/>
    </row>
    <row r="77" spans="1:10" ht="24.75" customHeight="1">
      <c r="A77" s="1"/>
      <c r="B77" s="1"/>
      <c r="C77" s="1"/>
      <c r="D77" s="1"/>
      <c r="E77" s="1"/>
      <c r="F77" s="1"/>
      <c r="G77" s="1"/>
      <c r="H77" s="1"/>
      <c r="I77" s="1"/>
      <c r="J77" s="1"/>
    </row>
    <row r="78" spans="1:10" ht="24.75" customHeight="1">
      <c r="A78" s="1"/>
      <c r="B78" s="1"/>
      <c r="C78" s="1"/>
      <c r="D78" s="1"/>
      <c r="E78" s="1"/>
      <c r="F78" s="1"/>
      <c r="G78" s="1"/>
      <c r="H78" s="1"/>
      <c r="I78" s="1"/>
      <c r="J78" s="1"/>
    </row>
    <row r="79" spans="1:10" ht="24.75" customHeight="1">
      <c r="A79" s="1"/>
      <c r="B79" s="1"/>
      <c r="C79" s="1"/>
      <c r="D79" s="1"/>
      <c r="E79" s="1"/>
      <c r="F79" s="1"/>
      <c r="G79" s="1"/>
      <c r="H79" s="1"/>
      <c r="I79" s="1"/>
      <c r="J79" s="1"/>
    </row>
    <row r="80" spans="1:10" ht="24.75" customHeight="1">
      <c r="A80" s="1"/>
      <c r="B80" s="1"/>
      <c r="C80" s="1"/>
      <c r="D80" s="1"/>
      <c r="E80" s="1"/>
      <c r="F80" s="1"/>
      <c r="G80" s="1"/>
      <c r="H80" s="1"/>
      <c r="I80" s="1"/>
      <c r="J80" s="1"/>
    </row>
    <row r="81" spans="1:10" ht="24.75" customHeight="1">
      <c r="A81" s="1"/>
      <c r="B81" s="1"/>
      <c r="C81" s="1"/>
      <c r="D81" s="1"/>
      <c r="E81" s="1"/>
      <c r="F81" s="1"/>
      <c r="G81" s="1"/>
      <c r="H81" s="1"/>
      <c r="I81" s="1"/>
      <c r="J81" s="1"/>
    </row>
    <row r="82" spans="1:10" ht="24.75" customHeight="1">
      <c r="A82" s="1"/>
      <c r="B82" s="1"/>
      <c r="C82" s="1"/>
      <c r="D82" s="1"/>
      <c r="E82" s="1"/>
      <c r="F82" s="1"/>
      <c r="G82" s="1"/>
      <c r="H82" s="1"/>
      <c r="I82" s="1"/>
      <c r="J82" s="1"/>
    </row>
    <row r="83" spans="1:10" ht="24.75" customHeight="1">
      <c r="A83" s="1"/>
      <c r="B83" s="1"/>
      <c r="C83" s="1"/>
      <c r="D83" s="1"/>
      <c r="E83" s="1"/>
      <c r="F83" s="1"/>
      <c r="G83" s="1"/>
      <c r="H83" s="1"/>
      <c r="I83" s="1"/>
      <c r="J83" s="1"/>
    </row>
  </sheetData>
  <sheetProtection sheet="1" objects="1" scenarios="1"/>
  <mergeCells count="35">
    <mergeCell ref="A31:E31"/>
    <mergeCell ref="F31:J38"/>
    <mergeCell ref="A32:B32"/>
    <mergeCell ref="C32:E32"/>
    <mergeCell ref="A33:E33"/>
    <mergeCell ref="A34:E35"/>
    <mergeCell ref="A36:A38"/>
    <mergeCell ref="B36:E36"/>
    <mergeCell ref="B37:E37"/>
    <mergeCell ref="B38:E38"/>
    <mergeCell ref="A27:E27"/>
    <mergeCell ref="F27:J27"/>
    <mergeCell ref="A28:E28"/>
    <mergeCell ref="F28:J30"/>
    <mergeCell ref="A29:E29"/>
    <mergeCell ref="A30:E30"/>
    <mergeCell ref="B25:J25"/>
    <mergeCell ref="B26:J26"/>
    <mergeCell ref="A8:J8"/>
    <mergeCell ref="A9:J9"/>
    <mergeCell ref="A11:J11"/>
    <mergeCell ref="A13:J13"/>
    <mergeCell ref="B16:J17"/>
    <mergeCell ref="B18:J19"/>
    <mergeCell ref="B22:J23"/>
    <mergeCell ref="B24:J24"/>
    <mergeCell ref="F15:G15"/>
    <mergeCell ref="A15:B15"/>
    <mergeCell ref="B20:J21"/>
    <mergeCell ref="A7:J7"/>
    <mergeCell ref="B2:E2"/>
    <mergeCell ref="B3:E3"/>
    <mergeCell ref="F3:I3"/>
    <mergeCell ref="A5:J5"/>
    <mergeCell ref="A6:J6"/>
  </mergeCells>
  <phoneticPr fontId="2"/>
  <dataValidations count="1">
    <dataValidation type="list" allowBlank="1" showInputMessage="1" showErrorMessage="1" sqref="C32:E32" xr:uid="{00000000-0002-0000-1C00-000000000000}">
      <formula1>"（要事前予約）,※事前予約不要"</formula1>
    </dataValidation>
  </dataValidations>
  <pageMargins left="0.62992125984251968" right="0.62992125984251968" top="0.55118110236220474" bottom="0.47244094488188981" header="0.31496062992125984" footer="0.31496062992125984"/>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AC155"/>
  <sheetViews>
    <sheetView tabSelected="1" view="pageBreakPreview" zoomScaleNormal="100" zoomScaleSheetLayoutView="100" workbookViewId="0">
      <selection activeCell="F3" sqref="F3:K3"/>
    </sheetView>
  </sheetViews>
  <sheetFormatPr defaultColWidth="8.88671875" defaultRowHeight="9.6"/>
  <cols>
    <col min="1" max="29" width="3.77734375" style="550" customWidth="1"/>
    <col min="30" max="16384" width="8.88671875" style="550"/>
  </cols>
  <sheetData>
    <row r="1" spans="1:29" ht="13.2" customHeight="1">
      <c r="A1" s="1344" t="str">
        <f>'１契約者及び訓練規模等'!A1:E1</f>
        <v>令和7年度東京都委託訓練受託申込書（提案書）</v>
      </c>
      <c r="B1" s="1344"/>
      <c r="C1" s="1344"/>
      <c r="D1" s="1344"/>
      <c r="E1" s="1344"/>
      <c r="F1" s="1344"/>
      <c r="G1" s="1344"/>
      <c r="H1" s="1344"/>
      <c r="I1" s="1344"/>
      <c r="J1" s="1344"/>
      <c r="K1" s="1344"/>
      <c r="L1" s="1344"/>
      <c r="M1" s="1344"/>
      <c r="N1" s="1344"/>
      <c r="O1" s="1344"/>
      <c r="P1" s="1344"/>
      <c r="Q1" s="1344"/>
      <c r="R1" s="1344"/>
      <c r="S1" s="1344"/>
      <c r="T1" s="1344"/>
      <c r="U1" s="1344"/>
      <c r="V1" s="1344"/>
      <c r="W1" s="1344"/>
      <c r="Y1" s="752" t="s">
        <v>731</v>
      </c>
    </row>
    <row r="2" spans="1:29" ht="13.2" customHeight="1" thickBot="1"/>
    <row r="3" spans="1:29" ht="13.2" customHeight="1">
      <c r="B3" s="1347" t="s">
        <v>617</v>
      </c>
      <c r="C3" s="1348"/>
      <c r="D3" s="1348" t="s">
        <v>548</v>
      </c>
      <c r="E3" s="1351"/>
      <c r="F3" s="1330" t="str">
        <f>Data!I26</f>
        <v/>
      </c>
      <c r="G3" s="1331"/>
      <c r="H3" s="1331"/>
      <c r="I3" s="1331"/>
      <c r="J3" s="1331"/>
      <c r="K3" s="1332"/>
      <c r="S3" s="1345"/>
      <c r="T3" s="1345"/>
      <c r="U3" s="1345"/>
    </row>
    <row r="4" spans="1:29" ht="13.2" customHeight="1" thickBot="1">
      <c r="B4" s="1349"/>
      <c r="C4" s="1350"/>
      <c r="D4" s="1350" t="s">
        <v>546</v>
      </c>
      <c r="E4" s="1352"/>
      <c r="F4" s="1333" t="str">
        <f>CONCATENATE(Data!I27," ",Data!I28)</f>
        <v xml:space="preserve"> </v>
      </c>
      <c r="G4" s="1334"/>
      <c r="H4" s="1334"/>
      <c r="I4" s="1334"/>
      <c r="J4" s="1334"/>
      <c r="K4" s="1335"/>
    </row>
    <row r="5" spans="1:29" ht="13.2" customHeight="1">
      <c r="B5" s="1347" t="s">
        <v>615</v>
      </c>
      <c r="C5" s="1348"/>
      <c r="D5" s="1345" t="s">
        <v>616</v>
      </c>
      <c r="E5" s="1353"/>
      <c r="F5" s="1336" t="str">
        <f>Data!I47</f>
        <v/>
      </c>
      <c r="G5" s="1337"/>
      <c r="H5" s="1337"/>
      <c r="I5" s="1337"/>
      <c r="J5" s="1337"/>
      <c r="K5" s="1338"/>
    </row>
    <row r="6" spans="1:29" ht="13.2" customHeight="1">
      <c r="B6" s="1354"/>
      <c r="C6" s="1355"/>
      <c r="D6" s="1345" t="s">
        <v>19</v>
      </c>
      <c r="E6" s="1353"/>
      <c r="F6" s="1339" t="str">
        <f>Data!I48</f>
        <v/>
      </c>
      <c r="G6" s="1340"/>
      <c r="H6" s="1340"/>
      <c r="I6" s="1340"/>
      <c r="J6" s="1340"/>
      <c r="K6" s="1341"/>
    </row>
    <row r="7" spans="1:29" ht="13.2" customHeight="1" thickBot="1">
      <c r="B7" s="1349"/>
      <c r="C7" s="1350"/>
      <c r="D7" s="1356" t="s">
        <v>117</v>
      </c>
      <c r="E7" s="1357"/>
      <c r="F7" s="1333" t="str">
        <f>Data!I50</f>
        <v/>
      </c>
      <c r="G7" s="1334"/>
      <c r="H7" s="1334"/>
      <c r="I7" s="1334"/>
      <c r="J7" s="1334"/>
      <c r="K7" s="1335"/>
    </row>
    <row r="8" spans="1:29" ht="13.2" customHeight="1" thickBot="1">
      <c r="C8" s="550" t="str">
        <f>IF('４訓練の概要'!D47="可",'４訓練の概要'!C47,"")</f>
        <v/>
      </c>
    </row>
    <row r="9" spans="1:29" ht="13.2" customHeight="1" thickBot="1">
      <c r="B9" s="1316" t="s">
        <v>30</v>
      </c>
      <c r="C9" s="1317"/>
      <c r="D9" s="1318"/>
      <c r="E9" s="580" t="s">
        <v>336</v>
      </c>
      <c r="F9" s="546" t="s">
        <v>190</v>
      </c>
      <c r="G9" s="546" t="s">
        <v>191</v>
      </c>
      <c r="H9" s="546" t="s">
        <v>337</v>
      </c>
      <c r="I9" s="546" t="s">
        <v>192</v>
      </c>
      <c r="J9" s="546" t="s">
        <v>338</v>
      </c>
      <c r="K9" s="546" t="s">
        <v>193</v>
      </c>
      <c r="L9" s="546" t="s">
        <v>265</v>
      </c>
      <c r="M9" s="546" t="s">
        <v>339</v>
      </c>
      <c r="N9" s="546" t="s">
        <v>332</v>
      </c>
      <c r="O9" s="546" t="s">
        <v>333</v>
      </c>
      <c r="P9" s="551" t="s">
        <v>194</v>
      </c>
      <c r="Q9" s="549"/>
      <c r="R9" s="1309" t="s">
        <v>79</v>
      </c>
      <c r="S9" s="1310"/>
      <c r="T9" s="1311"/>
      <c r="U9" s="1314" t="str">
        <f>CONCATENATE(Data!I138,"人")</f>
        <v>人</v>
      </c>
      <c r="V9" s="1315"/>
      <c r="AB9" s="580" t="s">
        <v>336</v>
      </c>
      <c r="AC9" s="581" t="str">
        <f>IF(Data!$I161="可","○",IF(Data!$I161="対象外","-",""))</f>
        <v>-</v>
      </c>
    </row>
    <row r="10" spans="1:29" ht="13.2" customHeight="1" thickBot="1">
      <c r="B10" s="1319"/>
      <c r="C10" s="1320"/>
      <c r="D10" s="1321"/>
      <c r="E10" s="581" t="str">
        <f>IF(Data!$I161="可","○",IF(Data!$I161="対象外","-",""))</f>
        <v>-</v>
      </c>
      <c r="F10" s="552" t="str">
        <f>IF(Data!$I162="可","○",IF(Data!$I162="対象外","-",""))</f>
        <v>-</v>
      </c>
      <c r="G10" s="552" t="str">
        <f>IF(Data!$I163="可","○",IF(Data!$I163="対象外","-",""))</f>
        <v>-</v>
      </c>
      <c r="H10" s="552" t="str">
        <f>IF(Data!$I164="可","○",IF(Data!$I164="対象外","-",""))</f>
        <v>-</v>
      </c>
      <c r="I10" s="552" t="str">
        <f>IF(Data!$I165="可","○",IF(Data!$I165="対象外","-",""))</f>
        <v>-</v>
      </c>
      <c r="J10" s="552" t="str">
        <f>IF(Data!$I166="可","○",IF(Data!$I166="対象外","-",""))</f>
        <v>-</v>
      </c>
      <c r="K10" s="552" t="str">
        <f>IF(Data!$I167="可","○",IF(Data!$I167="対象外","-",""))</f>
        <v>-</v>
      </c>
      <c r="L10" s="552" t="str">
        <f>IF(Data!$I168="可","○",IF(Data!$I168="対象外","-",""))</f>
        <v>-</v>
      </c>
      <c r="M10" s="552" t="str">
        <f>IF(Data!$I169="可","○",IF(Data!$I169="対象外","-",""))</f>
        <v>-</v>
      </c>
      <c r="N10" s="552" t="str">
        <f>IF(Data!$I170="可","○",IF(Data!$I170="対象外","-",""))</f>
        <v/>
      </c>
      <c r="O10" s="552" t="str">
        <f>IF(Data!$I171="可","○",IF(Data!$I171="対象外","-",""))</f>
        <v/>
      </c>
      <c r="P10" s="553" t="str">
        <f>IF(Data!$I172="可","○",IF(Data!$I172="対象外","-",""))</f>
        <v/>
      </c>
      <c r="Q10" s="549"/>
      <c r="R10" s="1309" t="s">
        <v>619</v>
      </c>
      <c r="S10" s="1310"/>
      <c r="T10" s="1311"/>
      <c r="U10" s="1314" t="str">
        <f>CONCATENATE(Data!I139,"人")</f>
        <v>人</v>
      </c>
      <c r="V10" s="1315"/>
      <c r="AB10" s="546" t="s">
        <v>190</v>
      </c>
      <c r="AC10" s="552" t="str">
        <f>IF(Data!$I162="可","○",IF(Data!$I162="対象外","-",""))</f>
        <v>-</v>
      </c>
    </row>
    <row r="11" spans="1:29" ht="13.2" customHeight="1" thickBot="1">
      <c r="B11" s="923"/>
      <c r="C11" s="923"/>
      <c r="D11" s="923"/>
      <c r="E11" s="925"/>
      <c r="F11" s="925"/>
      <c r="G11" s="925"/>
      <c r="H11" s="925"/>
      <c r="I11" s="925"/>
      <c r="J11" s="925"/>
      <c r="K11" s="925"/>
      <c r="L11" s="925"/>
      <c r="M11" s="925"/>
      <c r="N11" s="925"/>
      <c r="O11" s="925"/>
      <c r="P11" s="925"/>
      <c r="R11" s="924"/>
      <c r="S11" s="924"/>
      <c r="T11" s="924"/>
      <c r="U11" s="554"/>
      <c r="V11" s="554"/>
      <c r="AB11" s="546" t="s">
        <v>191</v>
      </c>
      <c r="AC11" s="552" t="str">
        <f>IF(Data!$I163="可","○",IF(Data!$I163="対象外","-",""))</f>
        <v>-</v>
      </c>
    </row>
    <row r="12" spans="1:29" ht="13.2" customHeight="1" thickBot="1">
      <c r="B12" s="1309" t="s">
        <v>434</v>
      </c>
      <c r="C12" s="1310"/>
      <c r="D12" s="1310"/>
      <c r="E12" s="1346" t="str">
        <f>Data!A11</f>
        <v>育児等両立応援訓練（短時間訓練）（５箇月）</v>
      </c>
      <c r="F12" s="1312"/>
      <c r="G12" s="1312"/>
      <c r="H12" s="1312"/>
      <c r="I12" s="1312"/>
      <c r="J12" s="1312"/>
      <c r="K12" s="1313"/>
      <c r="L12" s="549"/>
      <c r="M12" s="582" t="s">
        <v>638</v>
      </c>
      <c r="N12" s="1312" t="str">
        <f>CONCATENATE(Data!I127,Data!I128,Data!I129)</f>
        <v/>
      </c>
      <c r="O12" s="1312"/>
      <c r="P12" s="1312"/>
      <c r="Q12" s="1312"/>
      <c r="R12" s="1312"/>
      <c r="S12" s="1312"/>
      <c r="T12" s="1312"/>
      <c r="U12" s="1312"/>
      <c r="V12" s="1313"/>
      <c r="AB12" s="546" t="s">
        <v>337</v>
      </c>
      <c r="AC12" s="552" t="str">
        <f>IF(Data!$I164="可","○",IF(Data!$I164="対象外","-",""))</f>
        <v>-</v>
      </c>
    </row>
    <row r="13" spans="1:29" ht="13.2" customHeight="1" thickBot="1">
      <c r="O13" s="550" t="s">
        <v>618</v>
      </c>
      <c r="AB13" s="546" t="s">
        <v>192</v>
      </c>
      <c r="AC13" s="552" t="str">
        <f>IF(Data!$I165="可","○",IF(Data!$I165="対象外","-",""))</f>
        <v>-</v>
      </c>
    </row>
    <row r="14" spans="1:29" ht="13.2" customHeight="1" thickBot="1">
      <c r="B14" s="1309" t="s">
        <v>16</v>
      </c>
      <c r="C14" s="1310"/>
      <c r="D14" s="1311"/>
      <c r="E14" s="1312" t="str">
        <f>Data!I137</f>
        <v/>
      </c>
      <c r="F14" s="1312"/>
      <c r="G14" s="1312"/>
      <c r="H14" s="1312"/>
      <c r="I14" s="1312"/>
      <c r="J14" s="1312"/>
      <c r="K14" s="1312"/>
      <c r="L14" s="1312"/>
      <c r="M14" s="1312"/>
      <c r="N14" s="1312"/>
      <c r="O14" s="1312"/>
      <c r="P14" s="1313"/>
      <c r="Q14" s="549"/>
      <c r="R14" s="1309" t="s">
        <v>329</v>
      </c>
      <c r="S14" s="1310"/>
      <c r="T14" s="1310"/>
      <c r="U14" s="1310"/>
      <c r="V14" s="583" t="str">
        <f>Data!I131</f>
        <v/>
      </c>
      <c r="AB14" s="546" t="s">
        <v>338</v>
      </c>
      <c r="AC14" s="552" t="str">
        <f>IF(Data!$I166="可","○",IF(Data!$I166="対象外","-",""))</f>
        <v>-</v>
      </c>
    </row>
    <row r="15" spans="1:29" ht="13.2" customHeight="1" thickBot="1">
      <c r="B15" s="1309" t="s">
        <v>26</v>
      </c>
      <c r="C15" s="1310"/>
      <c r="D15" s="1311"/>
      <c r="E15" s="1310" t="str">
        <f>Data!I69</f>
        <v/>
      </c>
      <c r="F15" s="1310"/>
      <c r="G15" s="1310"/>
      <c r="H15" s="1310"/>
      <c r="I15" s="1310"/>
      <c r="J15" s="1310"/>
      <c r="K15" s="1310"/>
      <c r="L15" s="1310"/>
      <c r="M15" s="1310"/>
      <c r="N15" s="1310"/>
      <c r="O15" s="1310"/>
      <c r="P15" s="1323"/>
      <c r="R15" s="556"/>
      <c r="S15" s="556"/>
      <c r="T15" s="556"/>
      <c r="U15" s="556"/>
      <c r="V15" s="556" t="s">
        <v>783</v>
      </c>
      <c r="AB15" s="546" t="s">
        <v>193</v>
      </c>
      <c r="AC15" s="552" t="str">
        <f>IF(Data!$I167="可","○",IF(Data!$I167="対象外","-",""))</f>
        <v>-</v>
      </c>
    </row>
    <row r="16" spans="1:29" ht="13.2" customHeight="1" thickBot="1">
      <c r="AB16" s="546" t="s">
        <v>265</v>
      </c>
      <c r="AC16" s="552" t="str">
        <f>IF(Data!$I168="可","○",IF(Data!$I168="対象外","-",""))</f>
        <v>-</v>
      </c>
    </row>
    <row r="17" spans="2:29" ht="13.2" customHeight="1" thickBot="1">
      <c r="B17" s="558" t="s">
        <v>636</v>
      </c>
      <c r="AB17" s="546" t="s">
        <v>339</v>
      </c>
      <c r="AC17" s="552" t="str">
        <f>IF(Data!$I169="可","○",IF(Data!$I169="対象外","-",""))</f>
        <v>-</v>
      </c>
    </row>
    <row r="18" spans="2:29" ht="13.2" customHeight="1" thickBot="1">
      <c r="B18" s="1309" t="s">
        <v>620</v>
      </c>
      <c r="C18" s="1310"/>
      <c r="D18" s="1311"/>
      <c r="E18" s="1324" t="str">
        <f>Data!I73</f>
        <v/>
      </c>
      <c r="F18" s="1324"/>
      <c r="G18" s="1342"/>
      <c r="H18" s="1309" t="s">
        <v>632</v>
      </c>
      <c r="I18" s="1310"/>
      <c r="J18" s="1310"/>
      <c r="K18" s="1343" t="str">
        <f>CONCATENATE(Data!I74,"km")</f>
        <v>km</v>
      </c>
      <c r="L18" s="1324"/>
      <c r="M18" s="1342"/>
      <c r="AB18" s="546" t="s">
        <v>332</v>
      </c>
      <c r="AC18" s="552" t="str">
        <f>IF(Data!$I170="可","○",IF(Data!$I170="対象外","-",""))</f>
        <v/>
      </c>
    </row>
    <row r="19" spans="2:29" ht="13.2" customHeight="1" thickBot="1">
      <c r="B19" s="1309" t="s">
        <v>671</v>
      </c>
      <c r="C19" s="1310"/>
      <c r="D19" s="1311"/>
      <c r="E19" s="1324" t="str">
        <f>Data!I88</f>
        <v/>
      </c>
      <c r="F19" s="1324"/>
      <c r="G19" s="1324"/>
      <c r="H19" s="1324"/>
      <c r="I19" s="1324"/>
      <c r="J19" s="1322" t="s">
        <v>630</v>
      </c>
      <c r="K19" s="1310"/>
      <c r="L19" s="1311"/>
      <c r="M19" s="1343" t="str">
        <f>CONCATENATE(TEXT(Data!I89,"0.00"),"㎡")</f>
        <v>㎡</v>
      </c>
      <c r="N19" s="1324"/>
      <c r="O19" s="1324"/>
      <c r="P19" s="1322" t="s">
        <v>631</v>
      </c>
      <c r="Q19" s="1310"/>
      <c r="R19" s="1310"/>
      <c r="S19" s="1311"/>
      <c r="T19" s="1343" t="e">
        <f>CONCATENATE(TEXT(Data!I90,"0.00"),"㎡")</f>
        <v>#DIV/0!</v>
      </c>
      <c r="U19" s="1324"/>
      <c r="V19" s="1342"/>
      <c r="AB19" s="546" t="s">
        <v>333</v>
      </c>
      <c r="AC19" s="552" t="str">
        <f>IF(Data!$I171="可","○",IF(Data!$I171="対象外","-",""))</f>
        <v/>
      </c>
    </row>
    <row r="20" spans="2:29" ht="13.2" customHeight="1" thickBot="1">
      <c r="B20" s="1309" t="s">
        <v>634</v>
      </c>
      <c r="C20" s="1310"/>
      <c r="D20" s="1310"/>
      <c r="E20" s="1310"/>
      <c r="F20" s="1311"/>
      <c r="G20" s="1324" t="str">
        <f>CONCATENATE(Data!I93,"台")</f>
        <v>台</v>
      </c>
      <c r="H20" s="1324"/>
      <c r="I20" s="1322" t="s">
        <v>681</v>
      </c>
      <c r="J20" s="1310"/>
      <c r="K20" s="1310" t="str">
        <f>Data!I95</f>
        <v/>
      </c>
      <c r="L20" s="1310"/>
      <c r="M20" s="1310"/>
      <c r="N20" s="1322" t="s">
        <v>682</v>
      </c>
      <c r="O20" s="1310"/>
      <c r="P20" s="1310" t="str">
        <f>Data!I97</f>
        <v/>
      </c>
      <c r="Q20" s="1310"/>
      <c r="R20" s="1323"/>
      <c r="AB20" s="551" t="s">
        <v>194</v>
      </c>
      <c r="AC20" s="553" t="str">
        <f>IF(Data!$I172="可","○",IF(Data!$I172="対象外","-",""))</f>
        <v/>
      </c>
    </row>
    <row r="21" spans="2:29" ht="13.2" customHeight="1" thickBot="1">
      <c r="B21" s="1309" t="s">
        <v>635</v>
      </c>
      <c r="C21" s="1310"/>
      <c r="D21" s="1310"/>
      <c r="E21" s="1310"/>
      <c r="F21" s="1311"/>
      <c r="G21" s="1324" t="str">
        <f>CONCATENATE(Data!I116,"台")</f>
        <v>台</v>
      </c>
      <c r="H21" s="1324"/>
      <c r="I21" s="1322" t="s">
        <v>681</v>
      </c>
      <c r="J21" s="1310"/>
      <c r="K21" s="1310" t="str">
        <f>Data!I118</f>
        <v/>
      </c>
      <c r="L21" s="1310"/>
      <c r="M21" s="1310"/>
      <c r="N21" s="1322" t="s">
        <v>682</v>
      </c>
      <c r="O21" s="1310"/>
      <c r="P21" s="1310" t="str">
        <f>Data!I120</f>
        <v/>
      </c>
      <c r="Q21" s="1310"/>
      <c r="R21" s="1323"/>
    </row>
    <row r="22" spans="2:29" ht="13.2" customHeight="1">
      <c r="B22" s="556"/>
      <c r="C22" s="556"/>
      <c r="D22" s="556"/>
    </row>
    <row r="23" spans="2:29" ht="13.2" customHeight="1" thickBot="1">
      <c r="B23" s="558" t="s">
        <v>445</v>
      </c>
    </row>
    <row r="24" spans="2:29" ht="25.95" customHeight="1" thickBot="1">
      <c r="B24" s="1309" t="s">
        <v>111</v>
      </c>
      <c r="C24" s="1310"/>
      <c r="D24" s="1311"/>
      <c r="E24" s="1322" t="str">
        <f>Data!I201</f>
        <v/>
      </c>
      <c r="F24" s="1310"/>
      <c r="G24" s="1310"/>
      <c r="H24" s="1310"/>
      <c r="I24" s="1311"/>
      <c r="J24" s="1317" t="s">
        <v>639</v>
      </c>
      <c r="K24" s="1317"/>
      <c r="L24" s="1317"/>
      <c r="M24" s="1322" t="str">
        <f>Data!I202</f>
        <v/>
      </c>
      <c r="N24" s="1310"/>
      <c r="O24" s="1310"/>
      <c r="P24" s="1310"/>
      <c r="Q24" s="1323"/>
      <c r="R24" s="1325" t="s">
        <v>640</v>
      </c>
      <c r="S24" s="1326"/>
      <c r="T24" s="1326"/>
      <c r="U24" s="1322" t="str">
        <f>Data!I203</f>
        <v/>
      </c>
      <c r="V24" s="1323"/>
    </row>
    <row r="25" spans="2:29" ht="13.2" customHeight="1" thickBot="1">
      <c r="B25" s="1316" t="s">
        <v>624</v>
      </c>
      <c r="C25" s="1317"/>
      <c r="D25" s="1318"/>
      <c r="E25" s="1317">
        <f>Data!I207</f>
        <v>0</v>
      </c>
      <c r="F25" s="1317"/>
      <c r="G25" s="1362" t="s">
        <v>280</v>
      </c>
      <c r="H25" s="1363"/>
      <c r="I25" s="1363"/>
      <c r="J25" s="579">
        <f>Data!I210</f>
        <v>0</v>
      </c>
      <c r="K25" s="578" t="s">
        <v>686</v>
      </c>
      <c r="L25" s="922">
        <f>Data!I211</f>
        <v>0</v>
      </c>
      <c r="M25" s="578" t="s">
        <v>687</v>
      </c>
      <c r="N25" s="922">
        <f>Data!I212</f>
        <v>0</v>
      </c>
      <c r="O25" s="1361" t="s">
        <v>664</v>
      </c>
      <c r="P25" s="1361"/>
      <c r="Q25" s="1361"/>
      <c r="R25" s="1358" t="s">
        <v>688</v>
      </c>
      <c r="S25" s="1358"/>
      <c r="T25" s="948"/>
      <c r="U25" s="948" t="str">
        <f>Data!I213</f>
        <v/>
      </c>
      <c r="V25" s="949"/>
    </row>
    <row r="26" spans="2:29" ht="13.2" customHeight="1" thickBot="1">
      <c r="B26" s="1319"/>
      <c r="C26" s="1320"/>
      <c r="D26" s="1321"/>
      <c r="E26" s="1320"/>
      <c r="F26" s="1327"/>
      <c r="G26" s="1319" t="s">
        <v>386</v>
      </c>
      <c r="H26" s="1320"/>
      <c r="I26" s="1320"/>
      <c r="J26" s="926">
        <f>Data!I215</f>
        <v>0</v>
      </c>
      <c r="K26" s="557"/>
      <c r="L26" s="557"/>
      <c r="M26" s="557"/>
      <c r="N26" s="557"/>
      <c r="O26" s="1328" t="s">
        <v>664</v>
      </c>
      <c r="P26" s="1329"/>
      <c r="Q26" s="1329"/>
      <c r="R26" s="548" t="s">
        <v>782</v>
      </c>
      <c r="S26" s="548"/>
      <c r="T26" s="548"/>
      <c r="U26" s="548" t="str">
        <f>Data!I214</f>
        <v/>
      </c>
      <c r="V26" s="555"/>
    </row>
    <row r="27" spans="2:29" ht="13.2" customHeight="1" thickBot="1">
      <c r="B27" s="1309" t="s">
        <v>641</v>
      </c>
      <c r="C27" s="1310"/>
      <c r="D27" s="1311"/>
      <c r="E27" s="1320">
        <f>Data!I208</f>
        <v>0</v>
      </c>
      <c r="F27" s="1327"/>
      <c r="G27" s="547" t="s">
        <v>678</v>
      </c>
      <c r="H27" s="921"/>
      <c r="I27" s="921"/>
      <c r="J27" s="548"/>
      <c r="K27" s="548"/>
      <c r="L27" s="961" t="str">
        <f>Data!I209</f>
        <v>オンライン設定無し</v>
      </c>
      <c r="M27" s="548"/>
      <c r="N27" s="548"/>
      <c r="O27" s="548"/>
      <c r="P27" s="548"/>
      <c r="Q27" s="548"/>
      <c r="R27" s="548"/>
      <c r="S27" s="548"/>
      <c r="T27" s="548"/>
      <c r="U27" s="548"/>
      <c r="V27" s="555"/>
    </row>
    <row r="28" spans="2:29" ht="13.2" customHeight="1" thickBot="1">
      <c r="B28" s="559" t="s">
        <v>637</v>
      </c>
      <c r="C28" s="557"/>
      <c r="D28" s="557"/>
    </row>
    <row r="29" spans="2:29" ht="61.5" customHeight="1" thickBot="1">
      <c r="B29" s="1309" t="s">
        <v>621</v>
      </c>
      <c r="C29" s="1310"/>
      <c r="D29" s="1311"/>
      <c r="E29" s="1364" t="str">
        <f>Data!I159</f>
        <v/>
      </c>
      <c r="F29" s="1364"/>
      <c r="G29" s="1364"/>
      <c r="H29" s="1364"/>
      <c r="I29" s="1364"/>
      <c r="J29" s="1364"/>
      <c r="K29" s="1364"/>
      <c r="L29" s="1364"/>
      <c r="M29" s="1364"/>
      <c r="N29" s="1364"/>
      <c r="O29" s="1364"/>
      <c r="P29" s="1364"/>
      <c r="Q29" s="1364"/>
      <c r="R29" s="1364"/>
      <c r="S29" s="1364"/>
      <c r="T29" s="1364"/>
      <c r="U29" s="1364"/>
      <c r="V29" s="1365"/>
    </row>
    <row r="30" spans="2:29" ht="13.2" customHeight="1" thickBot="1">
      <c r="B30" s="1309" t="s">
        <v>623</v>
      </c>
      <c r="C30" s="1310"/>
      <c r="D30" s="1311"/>
      <c r="E30" s="1364" t="str">
        <f>Data!I151</f>
        <v/>
      </c>
      <c r="F30" s="1364"/>
      <c r="G30" s="1364"/>
      <c r="H30" s="1364"/>
      <c r="I30" s="1364"/>
      <c r="J30" s="1364"/>
      <c r="K30" s="1364"/>
      <c r="L30" s="1364"/>
      <c r="M30" s="1364"/>
      <c r="N30" s="1364"/>
      <c r="O30" s="1364"/>
      <c r="P30" s="1364"/>
      <c r="Q30" s="1364"/>
      <c r="R30" s="1364"/>
      <c r="S30" s="1364"/>
      <c r="T30" s="1364"/>
      <c r="U30" s="1364"/>
      <c r="V30" s="1365"/>
    </row>
    <row r="31" spans="2:29" ht="25.95" customHeight="1" thickBot="1">
      <c r="B31" s="1325" t="s">
        <v>622</v>
      </c>
      <c r="C31" s="1326"/>
      <c r="D31" s="1360"/>
      <c r="E31" s="1366" t="str">
        <f>Data!I152</f>
        <v/>
      </c>
      <c r="F31" s="1364"/>
      <c r="G31" s="1364"/>
      <c r="H31" s="1364"/>
      <c r="I31" s="1364"/>
      <c r="J31" s="1364"/>
      <c r="K31" s="1364"/>
      <c r="L31" s="1364"/>
      <c r="M31" s="1364"/>
      <c r="N31" s="1364"/>
      <c r="O31" s="1364"/>
      <c r="P31" s="1364"/>
      <c r="Q31" s="1364"/>
      <c r="R31" s="1364"/>
      <c r="S31" s="1364"/>
      <c r="T31" s="1364"/>
      <c r="U31" s="1364"/>
      <c r="V31" s="1365"/>
    </row>
    <row r="32" spans="2:29" ht="43.5" customHeight="1" thickBot="1">
      <c r="B32" s="1325" t="s">
        <v>690</v>
      </c>
      <c r="C32" s="1326"/>
      <c r="D32" s="1360"/>
      <c r="E32" s="1366" t="str">
        <f>Data!I154</f>
        <v/>
      </c>
      <c r="F32" s="1364"/>
      <c r="G32" s="1364"/>
      <c r="H32" s="1364"/>
      <c r="I32" s="1364"/>
      <c r="J32" s="1364"/>
      <c r="K32" s="1364"/>
      <c r="L32" s="1364"/>
      <c r="M32" s="1364"/>
      <c r="N32" s="1364"/>
      <c r="O32" s="1325" t="s">
        <v>691</v>
      </c>
      <c r="P32" s="1360"/>
      <c r="Q32" s="1364" t="str">
        <f>Data!I158</f>
        <v/>
      </c>
      <c r="R32" s="1364"/>
      <c r="S32" s="1364"/>
      <c r="T32" s="1364"/>
      <c r="U32" s="1364"/>
      <c r="V32" s="1365"/>
    </row>
    <row r="33" spans="2:22" ht="13.2" customHeight="1" thickBot="1">
      <c r="B33" s="1367" t="s">
        <v>503</v>
      </c>
      <c r="C33" s="1312"/>
      <c r="D33" s="1368"/>
      <c r="E33" s="1364" t="str">
        <f>Data!I160</f>
        <v/>
      </c>
      <c r="F33" s="1364"/>
      <c r="G33" s="1364"/>
      <c r="H33" s="1364"/>
      <c r="I33" s="1364"/>
      <c r="J33" s="1364"/>
      <c r="K33" s="1364"/>
      <c r="L33" s="1364"/>
      <c r="M33" s="1364"/>
      <c r="N33" s="1364"/>
      <c r="O33" s="1364"/>
      <c r="P33" s="1364"/>
      <c r="Q33" s="1364"/>
      <c r="R33" s="1364"/>
      <c r="S33" s="1364"/>
      <c r="T33" s="1364"/>
      <c r="U33" s="1364"/>
      <c r="V33" s="1365"/>
    </row>
    <row r="34" spans="2:22" ht="13.2" customHeight="1"/>
    <row r="35" spans="2:22" ht="13.2" customHeight="1" thickBot="1">
      <c r="B35" s="558" t="s">
        <v>677</v>
      </c>
    </row>
    <row r="36" spans="2:22" ht="13.2" customHeight="1" thickBot="1">
      <c r="B36" s="1309" t="s">
        <v>625</v>
      </c>
      <c r="C36" s="1310"/>
      <c r="D36" s="1311"/>
      <c r="E36" s="1322" t="s">
        <v>679</v>
      </c>
      <c r="F36" s="1310"/>
      <c r="G36" s="1324" t="str">
        <f>Data!I219</f>
        <v/>
      </c>
      <c r="H36" s="1359"/>
      <c r="I36" s="1322" t="s">
        <v>680</v>
      </c>
      <c r="J36" s="1310"/>
      <c r="K36" s="1324" t="str">
        <f>Data!I220</f>
        <v/>
      </c>
      <c r="L36" s="1342"/>
    </row>
    <row r="37" spans="2:22" ht="54.9" customHeight="1" thickBot="1">
      <c r="B37" s="1309" t="s">
        <v>626</v>
      </c>
      <c r="C37" s="1310"/>
      <c r="D37" s="1311"/>
      <c r="E37" s="1369" t="str">
        <f>Data!I231:I231</f>
        <v/>
      </c>
      <c r="F37" s="1369"/>
      <c r="G37" s="1369"/>
      <c r="H37" s="1369"/>
      <c r="I37" s="1369"/>
      <c r="J37" s="1369"/>
      <c r="K37" s="1369"/>
      <c r="L37" s="1369"/>
      <c r="M37" s="1369"/>
      <c r="N37" s="1369"/>
      <c r="O37" s="1369"/>
      <c r="P37" s="1369"/>
      <c r="Q37" s="1369"/>
      <c r="R37" s="1369"/>
      <c r="S37" s="1369"/>
      <c r="T37" s="1369"/>
      <c r="U37" s="1369"/>
      <c r="V37" s="1370"/>
    </row>
    <row r="38" spans="2:22" ht="54.9" customHeight="1" thickBot="1">
      <c r="B38" s="1309" t="s">
        <v>627</v>
      </c>
      <c r="C38" s="1310"/>
      <c r="D38" s="1311"/>
      <c r="E38" s="1369" t="str">
        <f>Data!I234</f>
        <v/>
      </c>
      <c r="F38" s="1369"/>
      <c r="G38" s="1369"/>
      <c r="H38" s="1369"/>
      <c r="I38" s="1369"/>
      <c r="J38" s="1369"/>
      <c r="K38" s="1369"/>
      <c r="L38" s="1369"/>
      <c r="M38" s="1369"/>
      <c r="N38" s="1369"/>
      <c r="O38" s="1369"/>
      <c r="P38" s="1369"/>
      <c r="Q38" s="1369"/>
      <c r="R38" s="1369"/>
      <c r="S38" s="1369"/>
      <c r="T38" s="1369"/>
      <c r="U38" s="1369"/>
      <c r="V38" s="1370"/>
    </row>
    <row r="39" spans="2:22" ht="62.25" customHeight="1" thickBot="1">
      <c r="B39" s="1325" t="s">
        <v>628</v>
      </c>
      <c r="C39" s="1326"/>
      <c r="D39" s="1360"/>
      <c r="E39" s="1369" t="str">
        <f>Data!I235</f>
        <v/>
      </c>
      <c r="F39" s="1369"/>
      <c r="G39" s="1369"/>
      <c r="H39" s="1369"/>
      <c r="I39" s="1369"/>
      <c r="J39" s="1369"/>
      <c r="K39" s="1369"/>
      <c r="L39" s="1369"/>
      <c r="M39" s="1369"/>
      <c r="N39" s="1369"/>
      <c r="O39" s="1369"/>
      <c r="P39" s="1369"/>
      <c r="Q39" s="1369"/>
      <c r="R39" s="1369"/>
      <c r="S39" s="1369"/>
      <c r="T39" s="1369"/>
      <c r="U39" s="1369"/>
      <c r="V39" s="1370"/>
    </row>
    <row r="40" spans="2:22" ht="13.2" customHeight="1"/>
    <row r="41" spans="2:22" ht="13.2" customHeight="1" thickBot="1">
      <c r="B41" s="558" t="s">
        <v>642</v>
      </c>
    </row>
    <row r="42" spans="2:22" ht="13.2" customHeight="1" thickBot="1">
      <c r="B42" s="1309" t="s">
        <v>643</v>
      </c>
      <c r="C42" s="1310"/>
      <c r="D42" s="1310"/>
      <c r="E42" s="1310"/>
      <c r="F42" s="1311"/>
      <c r="G42" s="1310" t="str">
        <f>Data!I63</f>
        <v/>
      </c>
      <c r="H42" s="1323"/>
    </row>
    <row r="43" spans="2:22" ht="13.2" customHeight="1"/>
    <row r="44" spans="2:22" ht="13.2" customHeight="1"/>
    <row r="45" spans="2:22" ht="13.2" customHeight="1"/>
    <row r="46" spans="2:22" ht="13.2" customHeight="1"/>
    <row r="47" spans="2:22" ht="13.2" customHeight="1"/>
    <row r="48" spans="2:22" ht="13.2" customHeight="1"/>
    <row r="49" ht="13.2" customHeight="1"/>
    <row r="50" ht="13.2" customHeight="1"/>
    <row r="51" ht="13.2" customHeight="1"/>
    <row r="52" ht="13.2" customHeight="1"/>
    <row r="53" ht="13.2" customHeight="1"/>
    <row r="54" ht="13.2" customHeight="1"/>
    <row r="55" ht="13.2" customHeight="1"/>
    <row r="56" ht="13.2" customHeight="1"/>
    <row r="57" ht="13.2" customHeight="1"/>
    <row r="58" ht="10.95" customHeight="1"/>
    <row r="59" ht="10.95" customHeight="1"/>
    <row r="60" ht="10.95" customHeight="1"/>
    <row r="61" ht="10.95" customHeight="1"/>
    <row r="62" ht="10.95" customHeight="1"/>
    <row r="63" ht="10.95" customHeight="1"/>
    <row r="64" ht="10.95" customHeight="1"/>
    <row r="65" ht="10.95" customHeight="1"/>
    <row r="66" ht="10.95" customHeight="1"/>
    <row r="67" ht="10.95" customHeight="1"/>
    <row r="68" ht="10.95" customHeight="1"/>
    <row r="69" ht="10.95" customHeight="1"/>
    <row r="70" ht="10.95" customHeight="1"/>
    <row r="71" ht="10.95" customHeight="1"/>
    <row r="72" ht="10.95" customHeight="1"/>
    <row r="73" ht="10.95" customHeight="1"/>
    <row r="74" ht="10.95" customHeight="1"/>
    <row r="75" ht="10.95" customHeight="1"/>
    <row r="76" ht="10.95" customHeight="1"/>
    <row r="77" ht="10.95" customHeight="1"/>
    <row r="78" ht="10.95" customHeight="1"/>
    <row r="79" ht="10.95" customHeight="1"/>
    <row r="80" ht="10.95" customHeight="1"/>
    <row r="81" ht="10.95" customHeight="1"/>
    <row r="82" ht="10.95" customHeight="1"/>
    <row r="83" ht="10.95" customHeight="1"/>
    <row r="84" ht="10.95" customHeight="1"/>
    <row r="85" ht="10.95" customHeight="1"/>
    <row r="86" ht="10.95" customHeight="1"/>
    <row r="87" ht="10.95" customHeight="1"/>
    <row r="88" ht="10.95" customHeight="1"/>
    <row r="89" ht="10.95" customHeight="1"/>
    <row r="90" ht="10.95" customHeight="1"/>
    <row r="91" ht="10.95" customHeight="1"/>
    <row r="92" ht="10.95" customHeight="1"/>
    <row r="93" ht="10.95" customHeight="1"/>
    <row r="94" ht="10.95" customHeight="1"/>
    <row r="95" ht="10.95" customHeight="1"/>
    <row r="96" ht="10.95" customHeight="1"/>
    <row r="97" ht="10.95" customHeight="1"/>
    <row r="98" ht="10.95" customHeight="1"/>
    <row r="99" ht="10.95" customHeight="1"/>
    <row r="100" ht="10.95" customHeight="1"/>
    <row r="101" ht="10.95" customHeight="1"/>
    <row r="102" ht="10.95" customHeight="1"/>
    <row r="103" ht="10.95" customHeight="1"/>
    <row r="104" ht="10.95" customHeight="1"/>
    <row r="105" ht="10.95" customHeight="1"/>
    <row r="106" ht="10.95" customHeight="1"/>
    <row r="107" ht="10.95" customHeight="1"/>
    <row r="108" ht="10.95" customHeight="1"/>
    <row r="109" ht="10.95" customHeight="1"/>
    <row r="110" ht="10.95" customHeight="1"/>
    <row r="111" ht="10.95" customHeight="1"/>
    <row r="112" ht="10.95" customHeight="1"/>
    <row r="113" ht="10.95" customHeight="1"/>
    <row r="114" ht="10.95" customHeight="1"/>
    <row r="115" ht="10.95" customHeight="1"/>
    <row r="116" ht="10.95" customHeight="1"/>
    <row r="117" ht="10.95" customHeight="1"/>
    <row r="118" ht="10.95" customHeight="1"/>
    <row r="119" ht="10.95" customHeight="1"/>
    <row r="120" ht="10.95" customHeight="1"/>
    <row r="121" ht="10.95" customHeight="1"/>
    <row r="122" ht="10.95" customHeight="1"/>
    <row r="123" ht="10.95" customHeight="1"/>
    <row r="124" ht="10.95" customHeight="1"/>
    <row r="125" ht="10.95" customHeight="1"/>
    <row r="126" ht="10.95" customHeight="1"/>
    <row r="127" ht="10.95" customHeight="1"/>
    <row r="128" ht="10.95" customHeight="1"/>
    <row r="129" ht="10.95" customHeight="1"/>
    <row r="130" ht="10.95" customHeight="1"/>
    <row r="131" ht="10.95" customHeight="1"/>
    <row r="132" ht="10.95" customHeight="1"/>
    <row r="133" ht="10.95" customHeight="1"/>
    <row r="134" ht="10.95" customHeight="1"/>
    <row r="135" ht="10.95" customHeight="1"/>
    <row r="136" ht="10.95" customHeight="1"/>
    <row r="137" ht="10.95" customHeight="1"/>
    <row r="138" ht="10.95" customHeight="1"/>
    <row r="139" ht="10.95" customHeight="1"/>
    <row r="140" ht="10.95" customHeight="1"/>
    <row r="141" ht="10.95" customHeight="1"/>
    <row r="142" ht="10.95" customHeight="1"/>
    <row r="143" ht="10.95" customHeight="1"/>
    <row r="144" ht="10.95" customHeight="1"/>
    <row r="145" ht="10.95" customHeight="1"/>
    <row r="146" ht="10.95" customHeight="1"/>
    <row r="147" ht="10.95" customHeight="1"/>
    <row r="148" ht="10.95" customHeight="1"/>
    <row r="149" ht="10.95" customHeight="1"/>
    <row r="150" ht="10.95" customHeight="1"/>
    <row r="151" ht="10.95" customHeight="1"/>
    <row r="152" ht="10.95" customHeight="1"/>
    <row r="153" ht="10.95" customHeight="1"/>
    <row r="154" ht="10.95" customHeight="1"/>
    <row r="155" ht="10.95" customHeight="1"/>
  </sheetData>
  <sheetProtection sheet="1" objects="1" scenarios="1"/>
  <mergeCells count="89">
    <mergeCell ref="B24:D24"/>
    <mergeCell ref="B30:D30"/>
    <mergeCell ref="B42:F42"/>
    <mergeCell ref="G42:H42"/>
    <mergeCell ref="K21:M21"/>
    <mergeCell ref="K36:L36"/>
    <mergeCell ref="E36:F36"/>
    <mergeCell ref="E33:V33"/>
    <mergeCell ref="B33:D33"/>
    <mergeCell ref="B37:D37"/>
    <mergeCell ref="E37:V37"/>
    <mergeCell ref="B38:D38"/>
    <mergeCell ref="E38:V38"/>
    <mergeCell ref="B39:D39"/>
    <mergeCell ref="E39:V39"/>
    <mergeCell ref="E25:F26"/>
    <mergeCell ref="N21:O21"/>
    <mergeCell ref="T19:V19"/>
    <mergeCell ref="M19:O19"/>
    <mergeCell ref="E19:I19"/>
    <mergeCell ref="G20:H20"/>
    <mergeCell ref="K20:M20"/>
    <mergeCell ref="P19:S19"/>
    <mergeCell ref="I20:J20"/>
    <mergeCell ref="N20:O20"/>
    <mergeCell ref="R25:S25"/>
    <mergeCell ref="G36:H36"/>
    <mergeCell ref="I36:J36"/>
    <mergeCell ref="B32:D32"/>
    <mergeCell ref="M24:Q24"/>
    <mergeCell ref="O25:Q25"/>
    <mergeCell ref="G25:I25"/>
    <mergeCell ref="E30:V30"/>
    <mergeCell ref="B29:D29"/>
    <mergeCell ref="B31:D31"/>
    <mergeCell ref="Q32:V32"/>
    <mergeCell ref="E31:V31"/>
    <mergeCell ref="E29:V29"/>
    <mergeCell ref="E32:N32"/>
    <mergeCell ref="O32:P32"/>
    <mergeCell ref="B36:D36"/>
    <mergeCell ref="A1:W1"/>
    <mergeCell ref="S3:U3"/>
    <mergeCell ref="B14:D14"/>
    <mergeCell ref="E14:P14"/>
    <mergeCell ref="B18:D18"/>
    <mergeCell ref="B15:D15"/>
    <mergeCell ref="E15:P15"/>
    <mergeCell ref="B12:D12"/>
    <mergeCell ref="E12:K12"/>
    <mergeCell ref="B3:C4"/>
    <mergeCell ref="D3:E3"/>
    <mergeCell ref="D4:E4"/>
    <mergeCell ref="D5:E5"/>
    <mergeCell ref="D6:E6"/>
    <mergeCell ref="B5:C7"/>
    <mergeCell ref="D7:E7"/>
    <mergeCell ref="B19:D19"/>
    <mergeCell ref="E18:G18"/>
    <mergeCell ref="H18:J18"/>
    <mergeCell ref="K18:M18"/>
    <mergeCell ref="J19:L19"/>
    <mergeCell ref="F3:K3"/>
    <mergeCell ref="F4:K4"/>
    <mergeCell ref="F5:K5"/>
    <mergeCell ref="F6:K6"/>
    <mergeCell ref="F7:K7"/>
    <mergeCell ref="B9:D10"/>
    <mergeCell ref="B27:D27"/>
    <mergeCell ref="U24:V24"/>
    <mergeCell ref="P20:R20"/>
    <mergeCell ref="G21:H21"/>
    <mergeCell ref="R24:T24"/>
    <mergeCell ref="J24:L24"/>
    <mergeCell ref="E24:I24"/>
    <mergeCell ref="E27:F27"/>
    <mergeCell ref="I21:J21"/>
    <mergeCell ref="B20:F20"/>
    <mergeCell ref="B21:F21"/>
    <mergeCell ref="P21:R21"/>
    <mergeCell ref="B25:D26"/>
    <mergeCell ref="O26:Q26"/>
    <mergeCell ref="G26:I26"/>
    <mergeCell ref="R9:T9"/>
    <mergeCell ref="R10:T10"/>
    <mergeCell ref="R14:U14"/>
    <mergeCell ref="N12:V12"/>
    <mergeCell ref="U9:V9"/>
    <mergeCell ref="U10:V10"/>
  </mergeCells>
  <phoneticPr fontId="2"/>
  <pageMargins left="0.7" right="0.7" top="0.75" bottom="0.75" header="0.3" footer="0.3"/>
  <pageSetup paperSize="9" scale="98"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29"/>
  <dimension ref="A1:Z367"/>
  <sheetViews>
    <sheetView workbookViewId="0">
      <selection activeCell="G15" sqref="G15"/>
    </sheetView>
  </sheetViews>
  <sheetFormatPr defaultColWidth="8.88671875" defaultRowHeight="13.2"/>
  <cols>
    <col min="1" max="1" width="17.21875" style="356" bestFit="1" customWidth="1"/>
    <col min="4" max="4" width="15.88671875" customWidth="1"/>
    <col min="11" max="11" width="51.44140625" bestFit="1" customWidth="1"/>
  </cols>
  <sheetData>
    <row r="1" spans="1:26" ht="13.8" thickBot="1">
      <c r="A1" s="356" t="s">
        <v>408</v>
      </c>
      <c r="D1" s="356" t="s">
        <v>725</v>
      </c>
      <c r="K1" s="416" t="s">
        <v>804</v>
      </c>
      <c r="L1" s="417" t="s">
        <v>392</v>
      </c>
      <c r="M1" s="417" t="s">
        <v>280</v>
      </c>
      <c r="N1" s="417"/>
      <c r="O1" s="417" t="s">
        <v>386</v>
      </c>
      <c r="P1" s="417"/>
      <c r="Q1" s="417" t="s">
        <v>442</v>
      </c>
      <c r="R1" s="417"/>
      <c r="S1" s="417" t="s">
        <v>449</v>
      </c>
      <c r="T1" s="417" t="s">
        <v>479</v>
      </c>
      <c r="U1" s="417"/>
      <c r="V1" s="417" t="s">
        <v>480</v>
      </c>
      <c r="W1" s="417" t="s">
        <v>482</v>
      </c>
      <c r="X1" s="416"/>
      <c r="Y1" s="417"/>
      <c r="Z1" s="617"/>
    </row>
    <row r="2" spans="1:26" ht="13.8" thickBot="1">
      <c r="A2" s="357">
        <v>45782</v>
      </c>
      <c r="B2" t="str">
        <f>TEXT(A2,"aaa")</f>
        <v>月</v>
      </c>
      <c r="D2" s="708">
        <v>45827</v>
      </c>
      <c r="K2" s="420"/>
      <c r="L2" s="421" t="s">
        <v>392</v>
      </c>
      <c r="M2" s="421" t="s">
        <v>481</v>
      </c>
      <c r="N2" s="421" t="s">
        <v>482</v>
      </c>
      <c r="O2" s="421" t="s">
        <v>481</v>
      </c>
      <c r="P2" s="421" t="s">
        <v>482</v>
      </c>
      <c r="Q2" s="421" t="s">
        <v>481</v>
      </c>
      <c r="R2" s="421" t="s">
        <v>482</v>
      </c>
      <c r="S2" s="421" t="s">
        <v>481</v>
      </c>
      <c r="T2" s="421" t="s">
        <v>481</v>
      </c>
      <c r="U2" s="421" t="s">
        <v>482</v>
      </c>
      <c r="V2" s="421" t="s">
        <v>481</v>
      </c>
      <c r="W2" s="421" t="s">
        <v>482</v>
      </c>
      <c r="X2" s="420" t="s">
        <v>647</v>
      </c>
      <c r="Y2" s="421" t="s">
        <v>692</v>
      </c>
      <c r="Z2" s="422" t="s">
        <v>693</v>
      </c>
    </row>
    <row r="3" spans="1:26">
      <c r="A3" s="357">
        <v>45783</v>
      </c>
      <c r="B3" t="str">
        <f t="shared" ref="B3:B34" si="0">TEXT(A3,"aaa")</f>
        <v>火</v>
      </c>
      <c r="D3" s="709">
        <v>45855</v>
      </c>
      <c r="K3" s="416" t="s">
        <v>388</v>
      </c>
      <c r="L3" s="417">
        <v>3</v>
      </c>
      <c r="M3" s="417">
        <v>300</v>
      </c>
      <c r="N3" s="417">
        <v>999</v>
      </c>
      <c r="O3" s="417">
        <v>12</v>
      </c>
      <c r="P3" s="417">
        <v>999</v>
      </c>
      <c r="Q3" s="417">
        <v>100</v>
      </c>
      <c r="R3" s="417">
        <v>999</v>
      </c>
      <c r="S3" s="417">
        <v>16</v>
      </c>
      <c r="T3" s="417"/>
      <c r="U3" s="417"/>
      <c r="V3" s="417"/>
      <c r="W3" s="417"/>
      <c r="X3" s="618">
        <v>1</v>
      </c>
      <c r="Y3" s="417" t="s">
        <v>694</v>
      </c>
      <c r="Z3" s="617" t="s">
        <v>695</v>
      </c>
    </row>
    <row r="4" spans="1:26">
      <c r="A4" s="357">
        <v>45859</v>
      </c>
      <c r="B4" t="str">
        <f t="shared" si="0"/>
        <v>月</v>
      </c>
      <c r="D4" s="709">
        <v>45867</v>
      </c>
      <c r="K4" s="418" t="s">
        <v>390</v>
      </c>
      <c r="L4">
        <v>6</v>
      </c>
      <c r="M4">
        <v>600</v>
      </c>
      <c r="N4">
        <v>999</v>
      </c>
      <c r="O4">
        <v>24</v>
      </c>
      <c r="P4">
        <v>999</v>
      </c>
      <c r="Q4">
        <v>100</v>
      </c>
      <c r="R4">
        <v>999</v>
      </c>
      <c r="S4">
        <v>16</v>
      </c>
      <c r="X4" s="616">
        <v>1</v>
      </c>
      <c r="Y4" t="s">
        <v>694</v>
      </c>
      <c r="Z4" s="419" t="s">
        <v>695</v>
      </c>
    </row>
    <row r="5" spans="1:26">
      <c r="A5" s="357">
        <v>45880</v>
      </c>
      <c r="B5" t="str">
        <f t="shared" si="0"/>
        <v>月</v>
      </c>
      <c r="D5" s="709">
        <v>45887</v>
      </c>
      <c r="K5" s="418" t="s">
        <v>476</v>
      </c>
      <c r="L5">
        <v>4</v>
      </c>
      <c r="M5">
        <v>300</v>
      </c>
      <c r="N5">
        <v>999</v>
      </c>
      <c r="O5">
        <v>12</v>
      </c>
      <c r="P5">
        <v>999</v>
      </c>
      <c r="Q5">
        <v>100</v>
      </c>
      <c r="R5">
        <v>999</v>
      </c>
      <c r="S5">
        <v>16</v>
      </c>
      <c r="T5">
        <v>24</v>
      </c>
      <c r="U5">
        <v>60</v>
      </c>
      <c r="V5">
        <v>100</v>
      </c>
      <c r="W5">
        <v>999</v>
      </c>
      <c r="X5" s="418">
        <v>8</v>
      </c>
      <c r="Y5" t="s">
        <v>699</v>
      </c>
      <c r="Z5" s="419" t="s">
        <v>292</v>
      </c>
    </row>
    <row r="6" spans="1:26">
      <c r="A6" s="357">
        <v>45915</v>
      </c>
      <c r="B6" t="str">
        <f t="shared" si="0"/>
        <v>月</v>
      </c>
      <c r="D6" s="709">
        <v>45917</v>
      </c>
      <c r="K6" s="418" t="s">
        <v>1114</v>
      </c>
      <c r="L6">
        <v>3</v>
      </c>
      <c r="M6">
        <v>240</v>
      </c>
      <c r="N6">
        <v>999</v>
      </c>
      <c r="O6">
        <v>12</v>
      </c>
      <c r="P6">
        <v>999</v>
      </c>
      <c r="Q6">
        <v>80</v>
      </c>
      <c r="R6">
        <v>90</v>
      </c>
      <c r="S6">
        <v>16</v>
      </c>
      <c r="X6" s="418">
        <v>24</v>
      </c>
      <c r="Y6" t="s">
        <v>1143</v>
      </c>
      <c r="Z6" s="419" t="s">
        <v>1144</v>
      </c>
    </row>
    <row r="7" spans="1:26">
      <c r="A7" s="357">
        <v>45923</v>
      </c>
      <c r="B7" t="str">
        <f t="shared" si="0"/>
        <v>火</v>
      </c>
      <c r="D7" s="709">
        <v>45946</v>
      </c>
      <c r="K7" s="418" t="s">
        <v>1115</v>
      </c>
      <c r="L7">
        <v>4</v>
      </c>
      <c r="M7">
        <v>320</v>
      </c>
      <c r="N7">
        <v>999</v>
      </c>
      <c r="O7">
        <v>16</v>
      </c>
      <c r="P7">
        <v>999</v>
      </c>
      <c r="Q7">
        <v>80</v>
      </c>
      <c r="R7">
        <v>90</v>
      </c>
      <c r="S7">
        <v>16</v>
      </c>
      <c r="X7" s="418">
        <v>24</v>
      </c>
      <c r="Y7" t="s">
        <v>1143</v>
      </c>
      <c r="Z7" s="419" t="s">
        <v>1144</v>
      </c>
    </row>
    <row r="8" spans="1:26">
      <c r="A8" s="357">
        <v>45943</v>
      </c>
      <c r="B8" t="str">
        <f t="shared" si="0"/>
        <v>月</v>
      </c>
      <c r="D8" s="709">
        <v>45974</v>
      </c>
      <c r="K8" s="418" t="s">
        <v>1116</v>
      </c>
      <c r="L8">
        <v>5</v>
      </c>
      <c r="M8">
        <v>400</v>
      </c>
      <c r="N8">
        <v>999</v>
      </c>
      <c r="O8">
        <v>20</v>
      </c>
      <c r="P8">
        <v>999</v>
      </c>
      <c r="Q8">
        <v>80</v>
      </c>
      <c r="R8">
        <v>90</v>
      </c>
      <c r="S8">
        <v>16</v>
      </c>
      <c r="X8" s="418">
        <v>24</v>
      </c>
      <c r="Y8" t="s">
        <v>1143</v>
      </c>
      <c r="Z8" s="419" t="s">
        <v>1144</v>
      </c>
    </row>
    <row r="9" spans="1:26">
      <c r="A9" s="357">
        <v>45964</v>
      </c>
      <c r="B9" t="str">
        <f t="shared" si="0"/>
        <v>月</v>
      </c>
      <c r="D9" s="709">
        <v>45981</v>
      </c>
      <c r="K9" s="418" t="s">
        <v>1117</v>
      </c>
      <c r="L9">
        <v>6</v>
      </c>
      <c r="M9">
        <v>480</v>
      </c>
      <c r="N9">
        <v>999</v>
      </c>
      <c r="O9">
        <v>24</v>
      </c>
      <c r="P9">
        <v>999</v>
      </c>
      <c r="Q9">
        <v>80</v>
      </c>
      <c r="R9">
        <v>90</v>
      </c>
      <c r="S9">
        <v>16</v>
      </c>
      <c r="X9" s="418">
        <v>24</v>
      </c>
      <c r="Y9" t="s">
        <v>1143</v>
      </c>
      <c r="Z9" s="419" t="s">
        <v>1144</v>
      </c>
    </row>
    <row r="10" spans="1:26">
      <c r="A10" s="357">
        <v>45985</v>
      </c>
      <c r="B10" t="str">
        <f t="shared" si="0"/>
        <v>月</v>
      </c>
      <c r="D10" s="709">
        <v>46002</v>
      </c>
      <c r="K10" s="418" t="s">
        <v>649</v>
      </c>
      <c r="L10">
        <v>6</v>
      </c>
      <c r="M10">
        <v>600</v>
      </c>
      <c r="N10">
        <v>999</v>
      </c>
      <c r="O10">
        <v>24</v>
      </c>
      <c r="P10">
        <v>999</v>
      </c>
      <c r="Q10">
        <v>100</v>
      </c>
      <c r="R10">
        <v>999</v>
      </c>
      <c r="S10">
        <v>16</v>
      </c>
      <c r="X10" s="418">
        <v>25</v>
      </c>
      <c r="Y10" t="s">
        <v>702</v>
      </c>
      <c r="Z10" s="419" t="s">
        <v>703</v>
      </c>
    </row>
    <row r="11" spans="1:26">
      <c r="A11" s="357">
        <v>46020</v>
      </c>
      <c r="B11" t="str">
        <f t="shared" si="0"/>
        <v>月</v>
      </c>
      <c r="D11" s="709">
        <v>46037</v>
      </c>
      <c r="K11" s="418"/>
      <c r="X11" s="418"/>
      <c r="Z11" s="419"/>
    </row>
    <row r="12" spans="1:26">
      <c r="A12" s="357">
        <v>46021</v>
      </c>
      <c r="B12" t="str">
        <f t="shared" si="0"/>
        <v>火</v>
      </c>
      <c r="D12" s="709">
        <v>46048</v>
      </c>
      <c r="K12" s="418"/>
      <c r="X12" s="418"/>
      <c r="Z12" s="419"/>
    </row>
    <row r="13" spans="1:26">
      <c r="A13" s="357">
        <v>46022</v>
      </c>
      <c r="B13" t="str">
        <f t="shared" si="0"/>
        <v>水</v>
      </c>
      <c r="D13" s="709">
        <v>46049</v>
      </c>
      <c r="K13" s="418"/>
      <c r="X13" s="616"/>
      <c r="Z13" s="419"/>
    </row>
    <row r="14" spans="1:26">
      <c r="A14" s="357">
        <v>46023</v>
      </c>
      <c r="B14" t="str">
        <f t="shared" si="0"/>
        <v>木</v>
      </c>
      <c r="D14" s="709">
        <v>46050</v>
      </c>
      <c r="K14" s="418"/>
      <c r="X14" s="418"/>
      <c r="Z14" s="419"/>
    </row>
    <row r="15" spans="1:26">
      <c r="A15" s="357">
        <v>46024</v>
      </c>
      <c r="B15" t="str">
        <f t="shared" si="0"/>
        <v>金</v>
      </c>
      <c r="D15" s="709">
        <v>46051</v>
      </c>
      <c r="K15" s="418" t="s">
        <v>389</v>
      </c>
      <c r="L15">
        <v>3</v>
      </c>
      <c r="M15">
        <v>300</v>
      </c>
      <c r="N15">
        <v>999</v>
      </c>
      <c r="O15">
        <v>12</v>
      </c>
      <c r="P15">
        <v>24</v>
      </c>
      <c r="Q15">
        <v>100</v>
      </c>
      <c r="R15">
        <v>999</v>
      </c>
      <c r="S15">
        <v>16</v>
      </c>
      <c r="X15" s="616">
        <v>1</v>
      </c>
      <c r="Y15" t="s">
        <v>694</v>
      </c>
      <c r="Z15" s="419" t="s">
        <v>695</v>
      </c>
    </row>
    <row r="16" spans="1:26">
      <c r="A16" s="357">
        <v>46034</v>
      </c>
      <c r="B16" t="str">
        <f t="shared" si="0"/>
        <v>月</v>
      </c>
      <c r="D16" s="709">
        <v>46052</v>
      </c>
      <c r="K16" s="418" t="s">
        <v>391</v>
      </c>
      <c r="L16">
        <v>6</v>
      </c>
      <c r="M16">
        <v>600</v>
      </c>
      <c r="N16">
        <v>999</v>
      </c>
      <c r="O16">
        <v>60</v>
      </c>
      <c r="P16">
        <v>999</v>
      </c>
      <c r="Q16">
        <v>100</v>
      </c>
      <c r="R16">
        <v>999</v>
      </c>
      <c r="S16">
        <v>16</v>
      </c>
      <c r="X16" s="418">
        <v>20</v>
      </c>
      <c r="Y16" t="s">
        <v>698</v>
      </c>
      <c r="Z16" s="419" t="s">
        <v>320</v>
      </c>
    </row>
    <row r="17" spans="1:26" ht="13.8">
      <c r="A17" s="357">
        <v>46064</v>
      </c>
      <c r="B17" t="str">
        <f t="shared" si="0"/>
        <v>水</v>
      </c>
      <c r="D17" s="709"/>
      <c r="K17" s="418" t="s">
        <v>477</v>
      </c>
      <c r="L17">
        <v>3</v>
      </c>
      <c r="M17">
        <v>180</v>
      </c>
      <c r="N17">
        <v>999</v>
      </c>
      <c r="O17">
        <v>12</v>
      </c>
      <c r="P17">
        <v>24</v>
      </c>
      <c r="Q17">
        <v>0</v>
      </c>
      <c r="R17">
        <v>999</v>
      </c>
      <c r="S17">
        <v>0</v>
      </c>
      <c r="X17" s="418">
        <v>9</v>
      </c>
      <c r="Y17" s="619" t="s">
        <v>700</v>
      </c>
      <c r="Z17" s="620" t="s">
        <v>701</v>
      </c>
    </row>
    <row r="18" spans="1:26" ht="13.8">
      <c r="A18" s="357">
        <v>46076</v>
      </c>
      <c r="B18" t="str">
        <f t="shared" si="0"/>
        <v>月</v>
      </c>
      <c r="D18" s="709"/>
      <c r="K18" s="418" t="s">
        <v>478</v>
      </c>
      <c r="L18">
        <v>3</v>
      </c>
      <c r="M18">
        <v>180</v>
      </c>
      <c r="N18">
        <v>999</v>
      </c>
      <c r="O18">
        <v>12</v>
      </c>
      <c r="P18">
        <v>24</v>
      </c>
      <c r="Q18">
        <v>0</v>
      </c>
      <c r="R18">
        <v>999</v>
      </c>
      <c r="S18">
        <v>0</v>
      </c>
      <c r="X18" s="418">
        <v>9</v>
      </c>
      <c r="Y18" s="619" t="s">
        <v>700</v>
      </c>
      <c r="Z18" s="620" t="s">
        <v>701</v>
      </c>
    </row>
    <row r="19" spans="1:26">
      <c r="A19" s="357">
        <v>46101</v>
      </c>
      <c r="B19" t="str">
        <f t="shared" si="0"/>
        <v>金</v>
      </c>
      <c r="D19" s="709"/>
      <c r="K19" s="418" t="s">
        <v>708</v>
      </c>
      <c r="L19">
        <v>3</v>
      </c>
      <c r="Q19">
        <v>100</v>
      </c>
      <c r="R19">
        <v>999</v>
      </c>
      <c r="X19" s="418">
        <v>10</v>
      </c>
      <c r="Y19" t="s">
        <v>994</v>
      </c>
      <c r="Z19" s="419" t="s">
        <v>709</v>
      </c>
    </row>
    <row r="20" spans="1:26">
      <c r="A20" s="357">
        <v>46141</v>
      </c>
      <c r="B20" t="str">
        <f t="shared" si="0"/>
        <v>水</v>
      </c>
      <c r="D20" s="709"/>
      <c r="K20" s="418" t="s">
        <v>707</v>
      </c>
      <c r="L20">
        <v>3</v>
      </c>
      <c r="Q20">
        <v>100</v>
      </c>
      <c r="R20">
        <v>999</v>
      </c>
      <c r="X20" s="418">
        <v>21</v>
      </c>
      <c r="Y20" t="s">
        <v>711</v>
      </c>
      <c r="Z20" s="419" t="s">
        <v>710</v>
      </c>
    </row>
    <row r="21" spans="1:26">
      <c r="A21" s="357">
        <v>46146</v>
      </c>
      <c r="B21" t="str">
        <f t="shared" si="0"/>
        <v>月</v>
      </c>
      <c r="D21" s="709"/>
      <c r="K21" s="418" t="s">
        <v>393</v>
      </c>
      <c r="L21">
        <v>4</v>
      </c>
      <c r="M21">
        <v>240</v>
      </c>
      <c r="N21">
        <v>320</v>
      </c>
      <c r="O21">
        <v>16</v>
      </c>
      <c r="P21">
        <v>32</v>
      </c>
      <c r="Q21">
        <v>60</v>
      </c>
      <c r="R21">
        <v>112</v>
      </c>
      <c r="S21">
        <v>0</v>
      </c>
      <c r="X21" s="418">
        <v>23</v>
      </c>
      <c r="Y21" t="s">
        <v>696</v>
      </c>
      <c r="Z21" s="419" t="s">
        <v>697</v>
      </c>
    </row>
    <row r="22" spans="1:26">
      <c r="A22" s="357">
        <v>46147</v>
      </c>
      <c r="B22" t="str">
        <f t="shared" si="0"/>
        <v>火</v>
      </c>
      <c r="D22" s="709"/>
      <c r="K22" s="418" t="s">
        <v>394</v>
      </c>
      <c r="L22">
        <v>5</v>
      </c>
      <c r="M22">
        <v>300</v>
      </c>
      <c r="N22">
        <v>400</v>
      </c>
      <c r="O22">
        <v>20</v>
      </c>
      <c r="P22">
        <v>40</v>
      </c>
      <c r="Q22">
        <v>60</v>
      </c>
      <c r="R22">
        <v>120</v>
      </c>
      <c r="S22">
        <v>0</v>
      </c>
      <c r="X22" s="418">
        <v>23</v>
      </c>
      <c r="Y22" t="s">
        <v>696</v>
      </c>
      <c r="Z22" s="419" t="s">
        <v>697</v>
      </c>
    </row>
    <row r="23" spans="1:26">
      <c r="A23" s="357">
        <v>46148</v>
      </c>
      <c r="B23" t="str">
        <f t="shared" si="0"/>
        <v>水</v>
      </c>
      <c r="D23" s="709"/>
      <c r="K23" s="418"/>
      <c r="X23" s="418"/>
      <c r="Z23" s="419"/>
    </row>
    <row r="24" spans="1:26">
      <c r="A24" s="357">
        <v>46223</v>
      </c>
      <c r="B24" t="str">
        <f t="shared" si="0"/>
        <v>月</v>
      </c>
      <c r="D24" s="709"/>
      <c r="K24" s="418"/>
      <c r="X24" s="418"/>
      <c r="Z24" s="419"/>
    </row>
    <row r="25" spans="1:26" ht="13.8" thickBot="1">
      <c r="A25" s="357">
        <v>46245</v>
      </c>
      <c r="B25" t="str">
        <f t="shared" si="0"/>
        <v>火</v>
      </c>
      <c r="D25" s="709"/>
      <c r="K25" s="420"/>
      <c r="L25" s="421"/>
      <c r="M25" s="421"/>
      <c r="N25" s="421"/>
      <c r="O25" s="421"/>
      <c r="P25" s="421"/>
      <c r="Q25" s="421"/>
      <c r="R25" s="421"/>
      <c r="S25" s="421"/>
      <c r="T25" s="421"/>
      <c r="U25" s="421"/>
      <c r="V25" s="421"/>
      <c r="W25" s="421"/>
      <c r="X25" s="420"/>
      <c r="Y25" s="421"/>
      <c r="Z25" s="422"/>
    </row>
    <row r="26" spans="1:26" ht="13.8" thickBot="1">
      <c r="A26" s="357">
        <v>46286</v>
      </c>
      <c r="B26" t="str">
        <f t="shared" si="0"/>
        <v>月</v>
      </c>
      <c r="D26" s="709"/>
      <c r="K26" s="423"/>
      <c r="L26" s="423"/>
      <c r="M26" s="423"/>
      <c r="N26" s="423"/>
      <c r="O26" s="423"/>
      <c r="P26" s="423"/>
      <c r="Q26" s="423"/>
      <c r="R26" s="423"/>
      <c r="S26" s="423"/>
      <c r="T26" s="423"/>
      <c r="U26" s="423"/>
      <c r="V26" s="423"/>
      <c r="W26" s="567"/>
    </row>
    <row r="27" spans="1:26" ht="13.8" thickBot="1">
      <c r="A27" s="357">
        <v>46287</v>
      </c>
      <c r="B27" t="str">
        <f t="shared" si="0"/>
        <v>火</v>
      </c>
      <c r="D27" s="709"/>
      <c r="J27" s="419"/>
      <c r="K27" s="423" t="s">
        <v>475</v>
      </c>
      <c r="L27" s="423" t="s">
        <v>742</v>
      </c>
      <c r="M27" s="423" t="s">
        <v>1135</v>
      </c>
      <c r="N27" s="423" t="s">
        <v>740</v>
      </c>
      <c r="O27" s="423" t="s">
        <v>741</v>
      </c>
      <c r="P27" s="423"/>
      <c r="Q27" s="423"/>
      <c r="R27" s="423"/>
      <c r="S27" s="423"/>
      <c r="T27" s="423"/>
      <c r="U27" s="423"/>
      <c r="V27" s="423"/>
      <c r="W27" s="916"/>
      <c r="X27" s="915" t="s">
        <v>739</v>
      </c>
      <c r="Y27" s="423"/>
      <c r="Z27" s="916"/>
    </row>
    <row r="28" spans="1:26">
      <c r="A28" s="357">
        <v>46288</v>
      </c>
      <c r="B28" t="str">
        <f t="shared" si="0"/>
        <v>水</v>
      </c>
      <c r="D28" s="709"/>
      <c r="J28" s="419"/>
      <c r="K28" s="416" t="str">
        <f>CONCATENATE(L28," ",U28," ",V28," ",W28)</f>
        <v>1 情報通信関連コース  プログラマー養成科（Java言語等）</v>
      </c>
      <c r="L28" s="417">
        <v>1</v>
      </c>
      <c r="M28">
        <v>1</v>
      </c>
      <c r="N28">
        <v>1</v>
      </c>
      <c r="O28">
        <v>1</v>
      </c>
      <c r="U28" t="s">
        <v>604</v>
      </c>
      <c r="W28" t="s">
        <v>570</v>
      </c>
      <c r="X28" s="418">
        <v>1</v>
      </c>
      <c r="Z28" s="419"/>
    </row>
    <row r="29" spans="1:26">
      <c r="A29" s="357">
        <v>46307</v>
      </c>
      <c r="B29" t="str">
        <f t="shared" si="0"/>
        <v>月</v>
      </c>
      <c r="D29" s="709"/>
      <c r="J29" s="419"/>
      <c r="K29" s="418" t="str">
        <f t="shared" ref="K29:K40" si="1">CONCATENATE(L29," ",U29," ",V29," ",W29)</f>
        <v>2 情報通信関連コース  情報技術管理者養成科</v>
      </c>
      <c r="L29">
        <v>2</v>
      </c>
      <c r="M29">
        <v>2</v>
      </c>
      <c r="N29">
        <v>2</v>
      </c>
      <c r="O29">
        <v>2</v>
      </c>
      <c r="U29" t="s">
        <v>604</v>
      </c>
      <c r="W29" t="s">
        <v>571</v>
      </c>
      <c r="X29" s="418">
        <v>2</v>
      </c>
      <c r="Z29" s="419"/>
    </row>
    <row r="30" spans="1:26">
      <c r="A30" s="357">
        <v>46329</v>
      </c>
      <c r="B30" t="str">
        <f t="shared" si="0"/>
        <v>火</v>
      </c>
      <c r="D30" s="709"/>
      <c r="J30" s="419"/>
      <c r="K30" s="418" t="str">
        <f t="shared" si="1"/>
        <v>3 情報通信関連コース  情報技術活用科</v>
      </c>
      <c r="L30">
        <v>3</v>
      </c>
      <c r="M30">
        <v>3</v>
      </c>
      <c r="N30">
        <v>3</v>
      </c>
      <c r="O30">
        <v>3</v>
      </c>
      <c r="U30" t="s">
        <v>604</v>
      </c>
      <c r="W30" t="s">
        <v>572</v>
      </c>
      <c r="X30" s="418">
        <v>3</v>
      </c>
      <c r="Z30" s="419"/>
    </row>
    <row r="31" spans="1:26">
      <c r="A31" s="357">
        <v>46349</v>
      </c>
      <c r="B31" t="str">
        <f t="shared" si="0"/>
        <v>月</v>
      </c>
      <c r="D31" s="709"/>
      <c r="J31" s="419"/>
      <c r="K31" s="418" t="str">
        <f t="shared" si="1"/>
        <v>4 情報通信関連コース  Webクリエイター養成科</v>
      </c>
      <c r="L31">
        <v>4</v>
      </c>
      <c r="M31">
        <v>4</v>
      </c>
      <c r="N31">
        <v>4</v>
      </c>
      <c r="O31">
        <v>4</v>
      </c>
      <c r="U31" t="s">
        <v>604</v>
      </c>
      <c r="W31" t="s">
        <v>573</v>
      </c>
      <c r="X31" s="418">
        <v>4</v>
      </c>
      <c r="Z31" s="419"/>
    </row>
    <row r="32" spans="1:26">
      <c r="A32" s="357">
        <v>46385</v>
      </c>
      <c r="B32" t="str">
        <f t="shared" si="0"/>
        <v>火</v>
      </c>
      <c r="D32" s="709"/>
      <c r="J32" s="419"/>
      <c r="K32" s="418" t="str">
        <f t="shared" si="1"/>
        <v>5 情報通信関連コース  アプリケーション活用科</v>
      </c>
      <c r="L32">
        <v>5</v>
      </c>
      <c r="M32">
        <v>5</v>
      </c>
      <c r="N32">
        <v>5</v>
      </c>
      <c r="U32" t="s">
        <v>604</v>
      </c>
      <c r="W32" t="s">
        <v>574</v>
      </c>
      <c r="X32" s="418">
        <v>5</v>
      </c>
      <c r="Z32" s="419"/>
    </row>
    <row r="33" spans="1:26">
      <c r="A33" s="357">
        <v>46386</v>
      </c>
      <c r="B33" t="str">
        <f t="shared" si="0"/>
        <v>水</v>
      </c>
      <c r="D33" s="709"/>
      <c r="J33" s="419"/>
      <c r="K33" s="418" t="str">
        <f t="shared" si="1"/>
        <v>6 就職促進コース 福祉・医療系 介護職員養成科</v>
      </c>
      <c r="L33">
        <v>6</v>
      </c>
      <c r="M33">
        <v>6</v>
      </c>
      <c r="N33">
        <v>6</v>
      </c>
      <c r="O33">
        <v>6</v>
      </c>
      <c r="U33" t="s">
        <v>605</v>
      </c>
      <c r="V33" t="s">
        <v>601</v>
      </c>
      <c r="W33" t="s">
        <v>575</v>
      </c>
      <c r="X33" s="418">
        <v>6</v>
      </c>
      <c r="Z33" s="419"/>
    </row>
    <row r="34" spans="1:26">
      <c r="A34" s="357">
        <v>46387</v>
      </c>
      <c r="B34" t="str">
        <f t="shared" si="0"/>
        <v>木</v>
      </c>
      <c r="D34" s="709"/>
      <c r="J34" s="419"/>
      <c r="K34" s="418" t="str">
        <f t="shared" si="1"/>
        <v>7 就職促進コース 福祉・医療系 医療事務・介護保険事務科</v>
      </c>
      <c r="L34">
        <v>7</v>
      </c>
      <c r="M34">
        <v>7</v>
      </c>
      <c r="N34">
        <v>7</v>
      </c>
      <c r="O34">
        <v>7</v>
      </c>
      <c r="U34" t="s">
        <v>605</v>
      </c>
      <c r="V34" t="s">
        <v>601</v>
      </c>
      <c r="W34" t="s">
        <v>576</v>
      </c>
      <c r="X34" s="418">
        <v>7</v>
      </c>
      <c r="Z34" s="419"/>
    </row>
    <row r="35" spans="1:26">
      <c r="A35" s="357"/>
      <c r="D35" s="709"/>
      <c r="J35" s="419"/>
      <c r="K35" s="418" t="str">
        <f>CONCATENATE(L35," ",U35," ",V35," ",W35)</f>
        <v>8 就職促進コース 総務・経理系 総務・経理科</v>
      </c>
      <c r="L35">
        <v>8</v>
      </c>
      <c r="M35">
        <v>8</v>
      </c>
      <c r="N35">
        <v>8</v>
      </c>
      <c r="O35">
        <v>8</v>
      </c>
      <c r="U35" t="s">
        <v>605</v>
      </c>
      <c r="V35" t="s">
        <v>602</v>
      </c>
      <c r="W35" t="s">
        <v>1035</v>
      </c>
      <c r="X35" s="418">
        <v>8</v>
      </c>
      <c r="Z35" s="419"/>
    </row>
    <row r="36" spans="1:26">
      <c r="A36" s="357"/>
      <c r="D36" s="709"/>
      <c r="J36" s="419"/>
      <c r="K36" s="418" t="str">
        <f t="shared" si="1"/>
        <v>9 就職促進コース サービス系 サービス産業従事者養成科</v>
      </c>
      <c r="L36">
        <v>9</v>
      </c>
      <c r="M36">
        <v>9</v>
      </c>
      <c r="N36">
        <v>9</v>
      </c>
      <c r="U36" t="s">
        <v>605</v>
      </c>
      <c r="V36" t="s">
        <v>603</v>
      </c>
      <c r="W36" t="s">
        <v>577</v>
      </c>
      <c r="X36" s="418">
        <v>9</v>
      </c>
      <c r="Z36" s="419"/>
    </row>
    <row r="37" spans="1:26">
      <c r="A37" s="357"/>
      <c r="D37" s="709"/>
      <c r="J37" s="419"/>
      <c r="K37" s="418" t="str">
        <f t="shared" si="1"/>
        <v>10 就職促進コース その他 国際ビジネス科</v>
      </c>
      <c r="L37">
        <v>10</v>
      </c>
      <c r="M37">
        <v>10</v>
      </c>
      <c r="N37">
        <v>10</v>
      </c>
      <c r="U37" t="s">
        <v>605</v>
      </c>
      <c r="V37" t="s">
        <v>356</v>
      </c>
      <c r="W37" t="s">
        <v>578</v>
      </c>
      <c r="X37" s="418">
        <v>10</v>
      </c>
      <c r="Z37" s="419"/>
    </row>
    <row r="38" spans="1:26">
      <c r="A38" s="357"/>
      <c r="D38" s="709"/>
      <c r="J38" s="419"/>
      <c r="K38" s="418" t="str">
        <f t="shared" si="1"/>
        <v>11 就職促進コース その他 その他</v>
      </c>
      <c r="L38">
        <v>11</v>
      </c>
      <c r="M38">
        <v>11</v>
      </c>
      <c r="N38">
        <v>11</v>
      </c>
      <c r="O38">
        <v>11</v>
      </c>
      <c r="U38" t="s">
        <v>605</v>
      </c>
      <c r="V38" t="s">
        <v>356</v>
      </c>
      <c r="W38" t="s">
        <v>356</v>
      </c>
      <c r="X38" s="418">
        <v>11</v>
      </c>
      <c r="Z38" s="419"/>
    </row>
    <row r="39" spans="1:26">
      <c r="A39" s="357"/>
      <c r="D39" s="709"/>
      <c r="J39" s="419"/>
      <c r="K39" s="418" t="str">
        <f t="shared" si="1"/>
        <v xml:space="preserve">   </v>
      </c>
      <c r="X39" s="418"/>
      <c r="Z39" s="419"/>
    </row>
    <row r="40" spans="1:26">
      <c r="A40" s="357"/>
      <c r="D40" s="709"/>
      <c r="J40" s="419"/>
      <c r="K40" s="418" t="str">
        <f t="shared" si="1"/>
        <v xml:space="preserve">   </v>
      </c>
      <c r="X40" s="418"/>
      <c r="Z40" s="419"/>
    </row>
    <row r="41" spans="1:26">
      <c r="A41" s="357"/>
      <c r="D41" s="709"/>
      <c r="J41" s="419"/>
      <c r="K41" s="418"/>
      <c r="W41" s="419"/>
      <c r="X41" s="418"/>
      <c r="Z41" s="419"/>
    </row>
    <row r="42" spans="1:26">
      <c r="A42" s="357"/>
      <c r="D42" s="709"/>
      <c r="K42" s="418"/>
      <c r="W42" s="419"/>
      <c r="X42" s="418"/>
      <c r="Z42" s="419"/>
    </row>
    <row r="43" spans="1:26">
      <c r="A43" s="357"/>
      <c r="D43" s="709"/>
      <c r="K43" s="418"/>
      <c r="W43" s="419"/>
      <c r="X43" s="418"/>
      <c r="Z43" s="419"/>
    </row>
    <row r="44" spans="1:26" ht="13.8" thickBot="1">
      <c r="A44" s="357"/>
      <c r="D44" s="709"/>
      <c r="K44" s="420"/>
      <c r="L44" s="421"/>
      <c r="M44" s="421"/>
      <c r="N44" s="421"/>
      <c r="O44" s="421"/>
      <c r="P44" s="421"/>
      <c r="Q44" s="421"/>
      <c r="R44" s="421"/>
      <c r="S44" s="421"/>
      <c r="T44" s="421"/>
      <c r="U44" s="421"/>
      <c r="V44" s="421"/>
      <c r="W44" s="422"/>
      <c r="X44" s="420"/>
      <c r="Y44" s="421"/>
      <c r="Z44" s="422"/>
    </row>
    <row r="45" spans="1:26">
      <c r="A45" s="357"/>
      <c r="D45" s="709"/>
    </row>
    <row r="46" spans="1:26">
      <c r="A46" s="357"/>
      <c r="D46" s="709"/>
    </row>
    <row r="47" spans="1:26">
      <c r="A47" s="357"/>
      <c r="D47" s="709"/>
    </row>
    <row r="48" spans="1:26">
      <c r="A48" s="357"/>
      <c r="D48" s="709"/>
    </row>
    <row r="49" spans="1:4">
      <c r="A49" s="357"/>
      <c r="D49" s="709"/>
    </row>
    <row r="50" spans="1:4" ht="13.8" thickBot="1">
      <c r="A50" s="358"/>
      <c r="D50" s="709"/>
    </row>
    <row r="51" spans="1:4">
      <c r="D51" s="709"/>
    </row>
    <row r="52" spans="1:4">
      <c r="D52" s="709"/>
    </row>
    <row r="53" spans="1:4">
      <c r="D53" s="709"/>
    </row>
    <row r="54" spans="1:4">
      <c r="D54" s="709"/>
    </row>
    <row r="55" spans="1:4">
      <c r="D55" s="709"/>
    </row>
    <row r="56" spans="1:4">
      <c r="D56" s="709"/>
    </row>
    <row r="57" spans="1:4">
      <c r="D57" s="709"/>
    </row>
    <row r="58" spans="1:4">
      <c r="D58" s="709"/>
    </row>
    <row r="59" spans="1:4">
      <c r="D59" s="709"/>
    </row>
    <row r="60" spans="1:4">
      <c r="D60" s="709"/>
    </row>
    <row r="61" spans="1:4">
      <c r="D61" s="709"/>
    </row>
    <row r="62" spans="1:4">
      <c r="D62" s="709"/>
    </row>
    <row r="63" spans="1:4">
      <c r="D63" s="709"/>
    </row>
    <row r="64" spans="1:4">
      <c r="D64" s="709"/>
    </row>
    <row r="65" spans="4:4">
      <c r="D65" s="709"/>
    </row>
    <row r="66" spans="4:4">
      <c r="D66" s="709"/>
    </row>
    <row r="67" spans="4:4">
      <c r="D67" s="709"/>
    </row>
    <row r="68" spans="4:4">
      <c r="D68" s="709"/>
    </row>
    <row r="69" spans="4:4">
      <c r="D69" s="709"/>
    </row>
    <row r="70" spans="4:4">
      <c r="D70" s="709"/>
    </row>
    <row r="71" spans="4:4">
      <c r="D71" s="709"/>
    </row>
    <row r="72" spans="4:4">
      <c r="D72" s="709"/>
    </row>
    <row r="73" spans="4:4">
      <c r="D73" s="709"/>
    </row>
    <row r="74" spans="4:4">
      <c r="D74" s="709"/>
    </row>
    <row r="75" spans="4:4">
      <c r="D75" s="709"/>
    </row>
    <row r="76" spans="4:4">
      <c r="D76" s="709"/>
    </row>
    <row r="77" spans="4:4">
      <c r="D77" s="709"/>
    </row>
    <row r="78" spans="4:4">
      <c r="D78" s="709"/>
    </row>
    <row r="79" spans="4:4">
      <c r="D79" s="709"/>
    </row>
    <row r="80" spans="4:4">
      <c r="D80" s="709"/>
    </row>
    <row r="81" spans="4:4">
      <c r="D81" s="709"/>
    </row>
    <row r="82" spans="4:4">
      <c r="D82" s="709"/>
    </row>
    <row r="83" spans="4:4">
      <c r="D83" s="709"/>
    </row>
    <row r="84" spans="4:4">
      <c r="D84" s="709"/>
    </row>
    <row r="85" spans="4:4">
      <c r="D85" s="709"/>
    </row>
    <row r="86" spans="4:4">
      <c r="D86" s="709"/>
    </row>
    <row r="87" spans="4:4">
      <c r="D87" s="709"/>
    </row>
    <row r="88" spans="4:4">
      <c r="D88" s="709"/>
    </row>
    <row r="89" spans="4:4">
      <c r="D89" s="709"/>
    </row>
    <row r="90" spans="4:4">
      <c r="D90" s="709"/>
    </row>
    <row r="91" spans="4:4">
      <c r="D91" s="709"/>
    </row>
    <row r="92" spans="4:4">
      <c r="D92" s="709"/>
    </row>
    <row r="93" spans="4:4">
      <c r="D93" s="709"/>
    </row>
    <row r="94" spans="4:4">
      <c r="D94" s="709"/>
    </row>
    <row r="95" spans="4:4">
      <c r="D95" s="709"/>
    </row>
    <row r="96" spans="4:4">
      <c r="D96" s="709"/>
    </row>
    <row r="97" spans="4:4">
      <c r="D97" s="709"/>
    </row>
    <row r="98" spans="4:4">
      <c r="D98" s="709"/>
    </row>
    <row r="99" spans="4:4">
      <c r="D99" s="709"/>
    </row>
    <row r="100" spans="4:4">
      <c r="D100" s="709"/>
    </row>
    <row r="101" spans="4:4">
      <c r="D101" s="709"/>
    </row>
    <row r="102" spans="4:4">
      <c r="D102" s="709"/>
    </row>
    <row r="103" spans="4:4">
      <c r="D103" s="709"/>
    </row>
    <row r="104" spans="4:4">
      <c r="D104" s="709"/>
    </row>
    <row r="105" spans="4:4">
      <c r="D105" s="709"/>
    </row>
    <row r="106" spans="4:4">
      <c r="D106" s="709"/>
    </row>
    <row r="107" spans="4:4">
      <c r="D107" s="709"/>
    </row>
    <row r="108" spans="4:4">
      <c r="D108" s="709"/>
    </row>
    <row r="109" spans="4:4">
      <c r="D109" s="709"/>
    </row>
    <row r="110" spans="4:4">
      <c r="D110" s="709"/>
    </row>
    <row r="111" spans="4:4">
      <c r="D111" s="709"/>
    </row>
    <row r="112" spans="4:4">
      <c r="D112" s="709"/>
    </row>
    <row r="113" spans="4:4">
      <c r="D113" s="709"/>
    </row>
    <row r="114" spans="4:4">
      <c r="D114" s="709"/>
    </row>
    <row r="115" spans="4:4">
      <c r="D115" s="709"/>
    </row>
    <row r="116" spans="4:4">
      <c r="D116" s="709"/>
    </row>
    <row r="117" spans="4:4">
      <c r="D117" s="709"/>
    </row>
    <row r="118" spans="4:4">
      <c r="D118" s="709"/>
    </row>
    <row r="119" spans="4:4">
      <c r="D119" s="709"/>
    </row>
    <row r="120" spans="4:4">
      <c r="D120" s="709"/>
    </row>
    <row r="121" spans="4:4">
      <c r="D121" s="709"/>
    </row>
    <row r="122" spans="4:4">
      <c r="D122" s="709"/>
    </row>
    <row r="123" spans="4:4">
      <c r="D123" s="709"/>
    </row>
    <row r="124" spans="4:4">
      <c r="D124" s="709"/>
    </row>
    <row r="125" spans="4:4">
      <c r="D125" s="709"/>
    </row>
    <row r="126" spans="4:4">
      <c r="D126" s="709"/>
    </row>
    <row r="127" spans="4:4">
      <c r="D127" s="709"/>
    </row>
    <row r="128" spans="4:4">
      <c r="D128" s="709"/>
    </row>
    <row r="129" spans="4:4">
      <c r="D129" s="709"/>
    </row>
    <row r="130" spans="4:4">
      <c r="D130" s="709"/>
    </row>
    <row r="131" spans="4:4">
      <c r="D131" s="709"/>
    </row>
    <row r="132" spans="4:4">
      <c r="D132" s="709"/>
    </row>
    <row r="133" spans="4:4">
      <c r="D133" s="709"/>
    </row>
    <row r="134" spans="4:4">
      <c r="D134" s="709"/>
    </row>
    <row r="135" spans="4:4">
      <c r="D135" s="709"/>
    </row>
    <row r="136" spans="4:4">
      <c r="D136" s="709"/>
    </row>
    <row r="137" spans="4:4">
      <c r="D137" s="709"/>
    </row>
    <row r="138" spans="4:4">
      <c r="D138" s="709"/>
    </row>
    <row r="139" spans="4:4">
      <c r="D139" s="709"/>
    </row>
    <row r="140" spans="4:4">
      <c r="D140" s="709"/>
    </row>
    <row r="141" spans="4:4">
      <c r="D141" s="709"/>
    </row>
    <row r="142" spans="4:4">
      <c r="D142" s="709"/>
    </row>
    <row r="143" spans="4:4">
      <c r="D143" s="709"/>
    </row>
    <row r="144" spans="4:4">
      <c r="D144" s="709"/>
    </row>
    <row r="145" spans="4:4">
      <c r="D145" s="709"/>
    </row>
    <row r="146" spans="4:4">
      <c r="D146" s="709"/>
    </row>
    <row r="147" spans="4:4">
      <c r="D147" s="709"/>
    </row>
    <row r="148" spans="4:4">
      <c r="D148" s="709"/>
    </row>
    <row r="149" spans="4:4">
      <c r="D149" s="709"/>
    </row>
    <row r="150" spans="4:4">
      <c r="D150" s="709"/>
    </row>
    <row r="151" spans="4:4">
      <c r="D151" s="709"/>
    </row>
    <row r="152" spans="4:4">
      <c r="D152" s="709"/>
    </row>
    <row r="153" spans="4:4">
      <c r="D153" s="706"/>
    </row>
    <row r="154" spans="4:4">
      <c r="D154" s="706"/>
    </row>
    <row r="155" spans="4:4">
      <c r="D155" s="706"/>
    </row>
    <row r="156" spans="4:4">
      <c r="D156" s="706"/>
    </row>
    <row r="157" spans="4:4">
      <c r="D157" s="706"/>
    </row>
    <row r="158" spans="4:4">
      <c r="D158" s="706"/>
    </row>
    <row r="159" spans="4:4">
      <c r="D159" s="706"/>
    </row>
    <row r="160" spans="4:4">
      <c r="D160" s="706"/>
    </row>
    <row r="161" spans="4:4">
      <c r="D161" s="706"/>
    </row>
    <row r="162" spans="4:4">
      <c r="D162" s="706"/>
    </row>
    <row r="163" spans="4:4">
      <c r="D163" s="706"/>
    </row>
    <row r="164" spans="4:4">
      <c r="D164" s="706"/>
    </row>
    <row r="165" spans="4:4">
      <c r="D165" s="706"/>
    </row>
    <row r="166" spans="4:4">
      <c r="D166" s="706"/>
    </row>
    <row r="167" spans="4:4">
      <c r="D167" s="706"/>
    </row>
    <row r="168" spans="4:4">
      <c r="D168" s="706"/>
    </row>
    <row r="169" spans="4:4">
      <c r="D169" s="706"/>
    </row>
    <row r="170" spans="4:4">
      <c r="D170" s="706"/>
    </row>
    <row r="171" spans="4:4">
      <c r="D171" s="706"/>
    </row>
    <row r="172" spans="4:4">
      <c r="D172" s="706"/>
    </row>
    <row r="173" spans="4:4">
      <c r="D173" s="706"/>
    </row>
    <row r="174" spans="4:4">
      <c r="D174" s="706"/>
    </row>
    <row r="175" spans="4:4">
      <c r="D175" s="706"/>
    </row>
    <row r="176" spans="4:4">
      <c r="D176" s="706"/>
    </row>
    <row r="177" spans="4:4">
      <c r="D177" s="706"/>
    </row>
    <row r="178" spans="4:4">
      <c r="D178" s="706"/>
    </row>
    <row r="179" spans="4:4">
      <c r="D179" s="706"/>
    </row>
    <row r="180" spans="4:4">
      <c r="D180" s="706"/>
    </row>
    <row r="181" spans="4:4">
      <c r="D181" s="706"/>
    </row>
    <row r="182" spans="4:4">
      <c r="D182" s="706"/>
    </row>
    <row r="183" spans="4:4">
      <c r="D183" s="706"/>
    </row>
    <row r="184" spans="4:4">
      <c r="D184" s="706"/>
    </row>
    <row r="185" spans="4:4">
      <c r="D185" s="706"/>
    </row>
    <row r="186" spans="4:4">
      <c r="D186" s="706"/>
    </row>
    <row r="187" spans="4:4">
      <c r="D187" s="706"/>
    </row>
    <row r="188" spans="4:4">
      <c r="D188" s="706"/>
    </row>
    <row r="189" spans="4:4">
      <c r="D189" s="706"/>
    </row>
    <row r="190" spans="4:4">
      <c r="D190" s="706"/>
    </row>
    <row r="191" spans="4:4">
      <c r="D191" s="706"/>
    </row>
    <row r="192" spans="4:4">
      <c r="D192" s="706"/>
    </row>
    <row r="193" spans="4:4">
      <c r="D193" s="706"/>
    </row>
    <row r="194" spans="4:4">
      <c r="D194" s="706"/>
    </row>
    <row r="195" spans="4:4">
      <c r="D195" s="706"/>
    </row>
    <row r="196" spans="4:4">
      <c r="D196" s="706"/>
    </row>
    <row r="197" spans="4:4">
      <c r="D197" s="706"/>
    </row>
    <row r="198" spans="4:4">
      <c r="D198" s="706"/>
    </row>
    <row r="199" spans="4:4">
      <c r="D199" s="706"/>
    </row>
    <row r="200" spans="4:4">
      <c r="D200" s="706"/>
    </row>
    <row r="201" spans="4:4">
      <c r="D201" s="706"/>
    </row>
    <row r="202" spans="4:4">
      <c r="D202" s="706"/>
    </row>
    <row r="203" spans="4:4">
      <c r="D203" s="706"/>
    </row>
    <row r="204" spans="4:4">
      <c r="D204" s="706"/>
    </row>
    <row r="205" spans="4:4">
      <c r="D205" s="706"/>
    </row>
    <row r="206" spans="4:4">
      <c r="D206" s="706"/>
    </row>
    <row r="207" spans="4:4">
      <c r="D207" s="706"/>
    </row>
    <row r="208" spans="4:4">
      <c r="D208" s="706"/>
    </row>
    <row r="209" spans="4:4">
      <c r="D209" s="706"/>
    </row>
    <row r="210" spans="4:4">
      <c r="D210" s="706"/>
    </row>
    <row r="211" spans="4:4">
      <c r="D211" s="706"/>
    </row>
    <row r="212" spans="4:4">
      <c r="D212" s="706"/>
    </row>
    <row r="213" spans="4:4">
      <c r="D213" s="706"/>
    </row>
    <row r="214" spans="4:4">
      <c r="D214" s="706"/>
    </row>
    <row r="215" spans="4:4">
      <c r="D215" s="706"/>
    </row>
    <row r="216" spans="4:4">
      <c r="D216" s="706"/>
    </row>
    <row r="217" spans="4:4">
      <c r="D217" s="706"/>
    </row>
    <row r="218" spans="4:4">
      <c r="D218" s="706"/>
    </row>
    <row r="219" spans="4:4">
      <c r="D219" s="706"/>
    </row>
    <row r="220" spans="4:4">
      <c r="D220" s="706"/>
    </row>
    <row r="221" spans="4:4">
      <c r="D221" s="706"/>
    </row>
    <row r="222" spans="4:4">
      <c r="D222" s="706"/>
    </row>
    <row r="223" spans="4:4">
      <c r="D223" s="706"/>
    </row>
    <row r="224" spans="4:4">
      <c r="D224" s="706"/>
    </row>
    <row r="225" spans="4:4">
      <c r="D225" s="706"/>
    </row>
    <row r="226" spans="4:4">
      <c r="D226" s="706"/>
    </row>
    <row r="227" spans="4:4">
      <c r="D227" s="706"/>
    </row>
    <row r="228" spans="4:4">
      <c r="D228" s="706"/>
    </row>
    <row r="229" spans="4:4">
      <c r="D229" s="706"/>
    </row>
    <row r="230" spans="4:4">
      <c r="D230" s="706"/>
    </row>
    <row r="231" spans="4:4">
      <c r="D231" s="706"/>
    </row>
    <row r="232" spans="4:4">
      <c r="D232" s="706"/>
    </row>
    <row r="233" spans="4:4">
      <c r="D233" s="706"/>
    </row>
    <row r="234" spans="4:4">
      <c r="D234" s="706"/>
    </row>
    <row r="235" spans="4:4">
      <c r="D235" s="706"/>
    </row>
    <row r="236" spans="4:4">
      <c r="D236" s="706"/>
    </row>
    <row r="237" spans="4:4">
      <c r="D237" s="706"/>
    </row>
    <row r="238" spans="4:4">
      <c r="D238" s="706"/>
    </row>
    <row r="239" spans="4:4">
      <c r="D239" s="706"/>
    </row>
    <row r="240" spans="4:4">
      <c r="D240" s="706"/>
    </row>
    <row r="241" spans="4:4">
      <c r="D241" s="706"/>
    </row>
    <row r="242" spans="4:4">
      <c r="D242" s="706"/>
    </row>
    <row r="243" spans="4:4">
      <c r="D243" s="706"/>
    </row>
    <row r="244" spans="4:4">
      <c r="D244" s="706"/>
    </row>
    <row r="245" spans="4:4">
      <c r="D245" s="706"/>
    </row>
    <row r="246" spans="4:4">
      <c r="D246" s="706"/>
    </row>
    <row r="247" spans="4:4">
      <c r="D247" s="706"/>
    </row>
    <row r="248" spans="4:4">
      <c r="D248" s="706"/>
    </row>
    <row r="249" spans="4:4">
      <c r="D249" s="706"/>
    </row>
    <row r="250" spans="4:4">
      <c r="D250" s="706"/>
    </row>
    <row r="251" spans="4:4">
      <c r="D251" s="706"/>
    </row>
    <row r="252" spans="4:4">
      <c r="D252" s="706"/>
    </row>
    <row r="253" spans="4:4">
      <c r="D253" s="706"/>
    </row>
    <row r="254" spans="4:4">
      <c r="D254" s="706"/>
    </row>
    <row r="255" spans="4:4">
      <c r="D255" s="706"/>
    </row>
    <row r="256" spans="4:4">
      <c r="D256" s="706"/>
    </row>
    <row r="257" spans="4:4">
      <c r="D257" s="706"/>
    </row>
    <row r="258" spans="4:4">
      <c r="D258" s="706"/>
    </row>
    <row r="259" spans="4:4">
      <c r="D259" s="706"/>
    </row>
    <row r="260" spans="4:4">
      <c r="D260" s="706"/>
    </row>
    <row r="261" spans="4:4">
      <c r="D261" s="706"/>
    </row>
    <row r="262" spans="4:4">
      <c r="D262" s="706"/>
    </row>
    <row r="263" spans="4:4">
      <c r="D263" s="706"/>
    </row>
    <row r="264" spans="4:4">
      <c r="D264" s="706"/>
    </row>
    <row r="265" spans="4:4">
      <c r="D265" s="706"/>
    </row>
    <row r="266" spans="4:4">
      <c r="D266" s="706"/>
    </row>
    <row r="267" spans="4:4">
      <c r="D267" s="706"/>
    </row>
    <row r="268" spans="4:4">
      <c r="D268" s="706"/>
    </row>
    <row r="269" spans="4:4">
      <c r="D269" s="706"/>
    </row>
    <row r="270" spans="4:4">
      <c r="D270" s="706"/>
    </row>
    <row r="271" spans="4:4">
      <c r="D271" s="706"/>
    </row>
    <row r="272" spans="4:4">
      <c r="D272" s="706"/>
    </row>
    <row r="273" spans="4:4">
      <c r="D273" s="706"/>
    </row>
    <row r="274" spans="4:4">
      <c r="D274" s="706"/>
    </row>
    <row r="275" spans="4:4">
      <c r="D275" s="706"/>
    </row>
    <row r="276" spans="4:4">
      <c r="D276" s="706"/>
    </row>
    <row r="277" spans="4:4">
      <c r="D277" s="706"/>
    </row>
    <row r="278" spans="4:4">
      <c r="D278" s="706"/>
    </row>
    <row r="279" spans="4:4">
      <c r="D279" s="706"/>
    </row>
    <row r="280" spans="4:4">
      <c r="D280" s="706"/>
    </row>
    <row r="281" spans="4:4">
      <c r="D281" s="706"/>
    </row>
    <row r="282" spans="4:4">
      <c r="D282" s="706"/>
    </row>
    <row r="283" spans="4:4">
      <c r="D283" s="706"/>
    </row>
    <row r="284" spans="4:4">
      <c r="D284" s="706"/>
    </row>
    <row r="285" spans="4:4">
      <c r="D285" s="706"/>
    </row>
    <row r="286" spans="4:4">
      <c r="D286" s="706"/>
    </row>
    <row r="287" spans="4:4">
      <c r="D287" s="706"/>
    </row>
    <row r="288" spans="4:4">
      <c r="D288" s="706"/>
    </row>
    <row r="289" spans="4:4">
      <c r="D289" s="706"/>
    </row>
    <row r="290" spans="4:4">
      <c r="D290" s="706"/>
    </row>
    <row r="291" spans="4:4">
      <c r="D291" s="706"/>
    </row>
    <row r="292" spans="4:4">
      <c r="D292" s="706"/>
    </row>
    <row r="293" spans="4:4">
      <c r="D293" s="706"/>
    </row>
    <row r="294" spans="4:4">
      <c r="D294" s="706"/>
    </row>
    <row r="295" spans="4:4">
      <c r="D295" s="706"/>
    </row>
    <row r="296" spans="4:4">
      <c r="D296" s="706"/>
    </row>
    <row r="297" spans="4:4">
      <c r="D297" s="706"/>
    </row>
    <row r="298" spans="4:4">
      <c r="D298" s="706"/>
    </row>
    <row r="299" spans="4:4">
      <c r="D299" s="706"/>
    </row>
    <row r="300" spans="4:4">
      <c r="D300" s="706"/>
    </row>
    <row r="301" spans="4:4">
      <c r="D301" s="706"/>
    </row>
    <row r="302" spans="4:4">
      <c r="D302" s="706"/>
    </row>
    <row r="303" spans="4:4">
      <c r="D303" s="706"/>
    </row>
    <row r="304" spans="4:4">
      <c r="D304" s="706"/>
    </row>
    <row r="305" spans="4:4">
      <c r="D305" s="706"/>
    </row>
    <row r="306" spans="4:4">
      <c r="D306" s="706"/>
    </row>
    <row r="307" spans="4:4">
      <c r="D307" s="706"/>
    </row>
    <row r="308" spans="4:4">
      <c r="D308" s="706"/>
    </row>
    <row r="309" spans="4:4">
      <c r="D309" s="706"/>
    </row>
    <row r="310" spans="4:4">
      <c r="D310" s="706"/>
    </row>
    <row r="311" spans="4:4">
      <c r="D311" s="706"/>
    </row>
    <row r="312" spans="4:4">
      <c r="D312" s="706"/>
    </row>
    <row r="313" spans="4:4">
      <c r="D313" s="706"/>
    </row>
    <row r="314" spans="4:4">
      <c r="D314" s="706"/>
    </row>
    <row r="315" spans="4:4">
      <c r="D315" s="706"/>
    </row>
    <row r="316" spans="4:4">
      <c r="D316" s="706"/>
    </row>
    <row r="317" spans="4:4">
      <c r="D317" s="706"/>
    </row>
    <row r="318" spans="4:4">
      <c r="D318" s="706"/>
    </row>
    <row r="319" spans="4:4">
      <c r="D319" s="706"/>
    </row>
    <row r="320" spans="4:4">
      <c r="D320" s="706"/>
    </row>
    <row r="321" spans="4:4">
      <c r="D321" s="706"/>
    </row>
    <row r="322" spans="4:4">
      <c r="D322" s="706"/>
    </row>
    <row r="323" spans="4:4">
      <c r="D323" s="706"/>
    </row>
    <row r="324" spans="4:4">
      <c r="D324" s="706"/>
    </row>
    <row r="325" spans="4:4">
      <c r="D325" s="706"/>
    </row>
    <row r="326" spans="4:4">
      <c r="D326" s="706"/>
    </row>
    <row r="327" spans="4:4">
      <c r="D327" s="706"/>
    </row>
    <row r="328" spans="4:4">
      <c r="D328" s="706"/>
    </row>
    <row r="329" spans="4:4">
      <c r="D329" s="706"/>
    </row>
    <row r="330" spans="4:4">
      <c r="D330" s="706"/>
    </row>
    <row r="331" spans="4:4">
      <c r="D331" s="706"/>
    </row>
    <row r="332" spans="4:4">
      <c r="D332" s="706"/>
    </row>
    <row r="333" spans="4:4">
      <c r="D333" s="706"/>
    </row>
    <row r="334" spans="4:4">
      <c r="D334" s="706"/>
    </row>
    <row r="335" spans="4:4">
      <c r="D335" s="706"/>
    </row>
    <row r="336" spans="4:4">
      <c r="D336" s="706"/>
    </row>
    <row r="337" spans="4:4">
      <c r="D337" s="706"/>
    </row>
    <row r="338" spans="4:4">
      <c r="D338" s="706"/>
    </row>
    <row r="339" spans="4:4">
      <c r="D339" s="706"/>
    </row>
    <row r="340" spans="4:4">
      <c r="D340" s="706"/>
    </row>
    <row r="341" spans="4:4">
      <c r="D341" s="706"/>
    </row>
    <row r="342" spans="4:4">
      <c r="D342" s="706"/>
    </row>
    <row r="343" spans="4:4">
      <c r="D343" s="706"/>
    </row>
    <row r="344" spans="4:4">
      <c r="D344" s="706"/>
    </row>
    <row r="345" spans="4:4">
      <c r="D345" s="706"/>
    </row>
    <row r="346" spans="4:4">
      <c r="D346" s="706"/>
    </row>
    <row r="347" spans="4:4">
      <c r="D347" s="706"/>
    </row>
    <row r="348" spans="4:4">
      <c r="D348" s="706"/>
    </row>
    <row r="349" spans="4:4">
      <c r="D349" s="706"/>
    </row>
    <row r="350" spans="4:4">
      <c r="D350" s="706"/>
    </row>
    <row r="351" spans="4:4">
      <c r="D351" s="706"/>
    </row>
    <row r="352" spans="4:4">
      <c r="D352" s="706"/>
    </row>
    <row r="353" spans="4:4">
      <c r="D353" s="706"/>
    </row>
    <row r="354" spans="4:4">
      <c r="D354" s="706"/>
    </row>
    <row r="355" spans="4:4">
      <c r="D355" s="706"/>
    </row>
    <row r="356" spans="4:4">
      <c r="D356" s="706"/>
    </row>
    <row r="357" spans="4:4">
      <c r="D357" s="706"/>
    </row>
    <row r="358" spans="4:4">
      <c r="D358" s="706"/>
    </row>
    <row r="359" spans="4:4">
      <c r="D359" s="706"/>
    </row>
    <row r="360" spans="4:4">
      <c r="D360" s="706"/>
    </row>
    <row r="361" spans="4:4">
      <c r="D361" s="706"/>
    </row>
    <row r="362" spans="4:4">
      <c r="D362" s="706"/>
    </row>
    <row r="363" spans="4:4">
      <c r="D363" s="706"/>
    </row>
    <row r="364" spans="4:4">
      <c r="D364" s="706"/>
    </row>
    <row r="365" spans="4:4">
      <c r="D365" s="706"/>
    </row>
    <row r="366" spans="4:4">
      <c r="D366" s="706"/>
    </row>
    <row r="367" spans="4:4" ht="13.8" thickBot="1">
      <c r="D367" s="707"/>
    </row>
  </sheetData>
  <phoneticPr fontId="2"/>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pageSetUpPr fitToPage="1"/>
  </sheetPr>
  <dimension ref="A1:P61"/>
  <sheetViews>
    <sheetView view="pageBreakPreview" zoomScale="90" zoomScaleNormal="100" zoomScaleSheetLayoutView="90" workbookViewId="0">
      <selection activeCell="D5" sqref="D5"/>
    </sheetView>
  </sheetViews>
  <sheetFormatPr defaultColWidth="8.88671875" defaultRowHeight="13.2"/>
  <cols>
    <col min="1" max="1" width="3.33203125" customWidth="1"/>
    <col min="2" max="2" width="15.77734375" style="1" customWidth="1"/>
    <col min="3" max="3" width="10.77734375" customWidth="1"/>
    <col min="4" max="4" width="50.77734375" customWidth="1"/>
    <col min="5" max="5" width="6.77734375" customWidth="1"/>
    <col min="6" max="6" width="3.33203125" customWidth="1"/>
  </cols>
  <sheetData>
    <row r="1" spans="1:16" ht="24" customHeight="1" thickBot="1">
      <c r="A1" s="1371" t="str">
        <f>CONCATENATE(TEXT(DATE($D$2,4,1),"ggge"),"年度東京都委託訓練受託申込書（提案書）")</f>
        <v>令和7年度東京都委託訓練受託申込書（提案書）</v>
      </c>
      <c r="B1" s="1371"/>
      <c r="C1" s="1371"/>
      <c r="D1" s="1371"/>
      <c r="E1" s="1371"/>
    </row>
    <row r="2" spans="1:16" ht="12.75" customHeight="1" thickBot="1">
      <c r="A2" s="220"/>
      <c r="B2" s="1389" t="s">
        <v>672</v>
      </c>
      <c r="C2" s="1390"/>
      <c r="D2" s="1092">
        <v>2025</v>
      </c>
      <c r="E2" s="585"/>
    </row>
    <row r="3" spans="1:16" ht="24" customHeight="1" thickBot="1">
      <c r="A3" s="2" t="s">
        <v>116</v>
      </c>
      <c r="D3" s="584"/>
    </row>
    <row r="4" spans="1:16" ht="10.5" customHeight="1" thickBot="1">
      <c r="H4" s="1291" t="s">
        <v>410</v>
      </c>
      <c r="I4" s="1292"/>
      <c r="J4" s="1292"/>
      <c r="K4" s="1292"/>
      <c r="L4" s="1292"/>
      <c r="M4" s="1292"/>
      <c r="N4" s="1292"/>
      <c r="O4" s="1292"/>
      <c r="P4" s="1293"/>
    </row>
    <row r="5" spans="1:16" ht="40.200000000000003" customHeight="1" thickTop="1" thickBot="1">
      <c r="B5" s="1272" t="s">
        <v>50</v>
      </c>
      <c r="C5" s="1294"/>
      <c r="D5" s="1224"/>
      <c r="E5" s="218"/>
      <c r="F5" s="1"/>
      <c r="H5" s="371" t="s">
        <v>414</v>
      </c>
      <c r="I5" s="372"/>
      <c r="J5" s="372"/>
      <c r="K5" s="372"/>
      <c r="L5" s="372"/>
      <c r="M5" s="372"/>
      <c r="N5" s="372"/>
      <c r="O5" s="372"/>
      <c r="P5" s="373"/>
    </row>
    <row r="6" spans="1:16" ht="40.200000000000003" customHeight="1" thickTop="1" thickBot="1">
      <c r="B6" s="1267" t="s">
        <v>429</v>
      </c>
      <c r="C6" s="1268"/>
      <c r="D6" s="1224"/>
      <c r="E6" s="226"/>
      <c r="H6" s="18" t="s">
        <v>414</v>
      </c>
      <c r="I6" s="222"/>
      <c r="J6" s="222"/>
      <c r="K6" s="222"/>
      <c r="L6" s="222"/>
      <c r="M6" s="222"/>
      <c r="N6" s="222"/>
      <c r="O6" s="222"/>
      <c r="P6" s="309"/>
    </row>
    <row r="7" spans="1:16" ht="40.200000000000003" customHeight="1" thickTop="1" thickBot="1">
      <c r="B7" s="1267" t="s">
        <v>430</v>
      </c>
      <c r="C7" s="1268"/>
      <c r="D7" s="1224"/>
      <c r="E7" s="226"/>
      <c r="H7" s="18" t="s">
        <v>414</v>
      </c>
      <c r="I7" s="222"/>
      <c r="J7" s="222"/>
      <c r="K7" s="222"/>
      <c r="L7" s="222"/>
      <c r="M7" s="222"/>
      <c r="N7" s="222"/>
      <c r="O7" s="222"/>
      <c r="P7" s="309"/>
    </row>
    <row r="8" spans="1:16" ht="30" customHeight="1" thickTop="1">
      <c r="B8" s="1267" t="s">
        <v>12</v>
      </c>
      <c r="C8" s="427" t="s">
        <v>343</v>
      </c>
      <c r="D8" s="1225"/>
      <c r="E8" s="374"/>
      <c r="H8" s="18"/>
      <c r="I8" s="222"/>
      <c r="J8" s="222"/>
      <c r="K8" s="222"/>
      <c r="L8" s="222"/>
      <c r="M8" s="222"/>
      <c r="N8" s="222"/>
      <c r="O8" s="222"/>
      <c r="P8" s="309"/>
    </row>
    <row r="9" spans="1:16" ht="60" customHeight="1" thickBot="1">
      <c r="B9" s="1267"/>
      <c r="C9" s="428" t="s">
        <v>344</v>
      </c>
      <c r="D9" s="308"/>
      <c r="E9" s="226"/>
      <c r="H9" s="18" t="s">
        <v>414</v>
      </c>
      <c r="I9" s="222"/>
      <c r="J9" s="222"/>
      <c r="K9" s="222"/>
      <c r="L9" s="222"/>
      <c r="M9" s="222"/>
      <c r="N9" s="222"/>
      <c r="O9" s="222"/>
      <c r="P9" s="309"/>
    </row>
    <row r="10" spans="1:16" ht="40.200000000000003" customHeight="1" thickTop="1" thickBot="1">
      <c r="B10" s="1267" t="s">
        <v>19</v>
      </c>
      <c r="C10" s="1268"/>
      <c r="D10" s="1224"/>
      <c r="E10" s="319"/>
      <c r="H10" s="18"/>
      <c r="I10" s="222"/>
      <c r="J10" s="222"/>
      <c r="K10" s="222"/>
      <c r="L10" s="222"/>
      <c r="M10" s="222"/>
      <c r="N10" s="222"/>
      <c r="O10" s="222"/>
      <c r="P10" s="309"/>
    </row>
    <row r="11" spans="1:16" ht="40.200000000000003" customHeight="1" thickTop="1" thickBot="1">
      <c r="B11" s="1267" t="s">
        <v>11</v>
      </c>
      <c r="C11" s="1268"/>
      <c r="D11" s="1224"/>
      <c r="E11" s="226"/>
      <c r="H11" s="18" t="s">
        <v>418</v>
      </c>
      <c r="I11" s="222"/>
      <c r="J11" s="222"/>
      <c r="K11" s="222"/>
      <c r="L11" s="222"/>
      <c r="M11" s="222"/>
      <c r="N11" s="222"/>
      <c r="O11" s="222"/>
      <c r="P11" s="309"/>
    </row>
    <row r="12" spans="1:16" ht="40.200000000000003" customHeight="1" thickTop="1" thickBot="1">
      <c r="B12" s="1267" t="s">
        <v>417</v>
      </c>
      <c r="C12" s="1268"/>
      <c r="D12" s="1224"/>
      <c r="E12" s="226"/>
      <c r="H12" s="18"/>
      <c r="I12" s="222"/>
      <c r="J12" s="222"/>
      <c r="K12" s="222"/>
      <c r="L12" s="222"/>
      <c r="M12" s="222"/>
      <c r="N12" s="222"/>
      <c r="O12" s="222"/>
      <c r="P12" s="309"/>
    </row>
    <row r="13" spans="1:16" ht="40.200000000000003" customHeight="1" thickTop="1" thickBot="1">
      <c r="B13" s="1270" t="s">
        <v>267</v>
      </c>
      <c r="C13" s="1271"/>
      <c r="D13" s="1224"/>
      <c r="E13" s="375"/>
      <c r="H13" s="18" t="s">
        <v>415</v>
      </c>
      <c r="I13" s="222"/>
      <c r="J13" s="222"/>
      <c r="K13" s="222"/>
      <c r="L13" s="222"/>
      <c r="M13" s="222"/>
      <c r="N13" s="222"/>
      <c r="O13" s="222"/>
      <c r="P13" s="309"/>
    </row>
    <row r="14" spans="1:16" ht="40.200000000000003" customHeight="1" thickTop="1" thickBot="1">
      <c r="B14" s="1272" t="s">
        <v>419</v>
      </c>
      <c r="C14" s="1294"/>
      <c r="D14" s="576"/>
      <c r="E14" s="318" t="s">
        <v>428</v>
      </c>
      <c r="H14" s="18" t="s">
        <v>431</v>
      </c>
      <c r="I14" s="222"/>
      <c r="J14" s="222"/>
      <c r="K14" s="222"/>
      <c r="L14" s="222"/>
      <c r="M14" s="222"/>
      <c r="N14" s="222"/>
      <c r="O14" s="222"/>
      <c r="P14" s="309"/>
    </row>
    <row r="15" spans="1:16" ht="40.200000000000003" customHeight="1" thickTop="1">
      <c r="B15" s="1267" t="s">
        <v>421</v>
      </c>
      <c r="C15" s="1268"/>
      <c r="D15" s="486"/>
      <c r="E15" s="413" t="s">
        <v>471</v>
      </c>
      <c r="H15" s="18" t="s">
        <v>420</v>
      </c>
      <c r="I15" s="222"/>
      <c r="J15" s="222"/>
      <c r="K15" s="222"/>
      <c r="L15" s="222"/>
      <c r="M15" s="222"/>
      <c r="N15" s="222"/>
      <c r="O15" s="222"/>
      <c r="P15" s="309"/>
    </row>
    <row r="16" spans="1:16" ht="40.200000000000003" customHeight="1">
      <c r="B16" s="1267" t="s">
        <v>422</v>
      </c>
      <c r="C16" s="1268"/>
      <c r="D16" s="317"/>
      <c r="E16" s="413" t="s">
        <v>471</v>
      </c>
      <c r="H16" s="18"/>
      <c r="I16" s="222"/>
      <c r="J16" s="222"/>
      <c r="K16" s="222"/>
      <c r="L16" s="222"/>
      <c r="M16" s="222"/>
      <c r="N16" s="222"/>
      <c r="O16" s="222"/>
      <c r="P16" s="309"/>
    </row>
    <row r="17" spans="2:16" ht="40.200000000000003" customHeight="1">
      <c r="B17" s="1267" t="s">
        <v>423</v>
      </c>
      <c r="C17" s="1268"/>
      <c r="D17" s="317"/>
      <c r="E17" s="413" t="s">
        <v>471</v>
      </c>
      <c r="H17" s="18"/>
      <c r="I17" s="222"/>
      <c r="J17" s="222"/>
      <c r="K17" s="222"/>
      <c r="L17" s="222"/>
      <c r="M17" s="222"/>
      <c r="N17" s="222"/>
      <c r="O17" s="222"/>
      <c r="P17" s="309"/>
    </row>
    <row r="18" spans="2:16" ht="30" customHeight="1">
      <c r="B18" s="1378" t="s">
        <v>426</v>
      </c>
      <c r="C18" s="428" t="s">
        <v>424</v>
      </c>
      <c r="D18" s="317"/>
      <c r="E18" s="413" t="s">
        <v>471</v>
      </c>
      <c r="H18" s="18"/>
      <c r="I18" s="222"/>
      <c r="J18" s="222"/>
      <c r="K18" s="222"/>
      <c r="L18" s="222"/>
      <c r="M18" s="222"/>
      <c r="N18" s="222"/>
      <c r="O18" s="222"/>
      <c r="P18" s="309"/>
    </row>
    <row r="19" spans="2:16" ht="60" customHeight="1">
      <c r="B19" s="1379"/>
      <c r="C19" s="428" t="s">
        <v>425</v>
      </c>
      <c r="D19" s="317"/>
      <c r="E19" s="413" t="s">
        <v>471</v>
      </c>
      <c r="H19" s="18"/>
      <c r="I19" s="222"/>
      <c r="J19" s="222"/>
      <c r="K19" s="222"/>
      <c r="L19" s="222"/>
      <c r="M19" s="222"/>
      <c r="N19" s="222"/>
      <c r="O19" s="222"/>
      <c r="P19" s="309"/>
    </row>
    <row r="20" spans="2:16" ht="28.5" customHeight="1" thickBot="1">
      <c r="B20" s="1270" t="s">
        <v>427</v>
      </c>
      <c r="C20" s="1271"/>
      <c r="D20" s="308"/>
      <c r="E20" s="412" t="s">
        <v>471</v>
      </c>
      <c r="H20" s="18"/>
      <c r="I20" s="222"/>
      <c r="J20" s="222"/>
      <c r="K20" s="222"/>
      <c r="L20" s="222"/>
      <c r="M20" s="222"/>
      <c r="N20" s="222"/>
      <c r="O20" s="222"/>
      <c r="P20" s="309"/>
    </row>
    <row r="21" spans="2:16" ht="40.200000000000003" customHeight="1" thickTop="1">
      <c r="B21" s="1386" t="s">
        <v>510</v>
      </c>
      <c r="C21" s="429" t="s">
        <v>511</v>
      </c>
      <c r="D21" s="316"/>
      <c r="E21" s="376"/>
      <c r="H21" s="18"/>
      <c r="I21" s="222"/>
      <c r="J21" s="222"/>
      <c r="K21" s="222"/>
      <c r="L21" s="222"/>
      <c r="M21" s="222"/>
      <c r="N21" s="222"/>
      <c r="O21" s="222"/>
      <c r="P21" s="309"/>
    </row>
    <row r="22" spans="2:16" ht="40.200000000000003" customHeight="1" thickBot="1">
      <c r="B22" s="1387"/>
      <c r="C22" s="607" t="s">
        <v>512</v>
      </c>
      <c r="D22" s="1226"/>
      <c r="E22" s="608"/>
      <c r="H22" s="18"/>
      <c r="I22" s="222"/>
      <c r="J22" s="222"/>
      <c r="K22" s="222"/>
      <c r="L22" s="222"/>
      <c r="M22" s="222"/>
      <c r="N22" s="222"/>
      <c r="O22" s="222"/>
      <c r="P22" s="309"/>
    </row>
    <row r="23" spans="2:16" ht="40.200000000000003" customHeight="1" thickTop="1">
      <c r="B23" s="1386" t="s">
        <v>743</v>
      </c>
      <c r="C23" s="429" t="s">
        <v>512</v>
      </c>
      <c r="D23" s="316"/>
      <c r="E23" s="376"/>
      <c r="H23" s="18"/>
      <c r="I23" s="222"/>
      <c r="J23" s="222"/>
      <c r="K23" s="222"/>
      <c r="L23" s="222"/>
      <c r="M23" s="222"/>
      <c r="N23" s="222"/>
      <c r="O23" s="222"/>
      <c r="P23" s="309"/>
    </row>
    <row r="24" spans="2:16" ht="40.200000000000003" customHeight="1">
      <c r="B24" s="1388"/>
      <c r="C24" s="607" t="s">
        <v>1025</v>
      </c>
      <c r="D24" s="1226"/>
      <c r="E24" s="608" t="s">
        <v>371</v>
      </c>
      <c r="H24" s="1267" t="s">
        <v>1026</v>
      </c>
      <c r="I24" s="1376"/>
      <c r="J24" s="1376"/>
      <c r="K24" s="1376"/>
      <c r="L24" s="1376"/>
      <c r="M24" s="1376"/>
      <c r="N24" s="1376"/>
      <c r="O24" s="1376"/>
      <c r="P24" s="1377"/>
    </row>
    <row r="25" spans="2:16" ht="40.200000000000003" customHeight="1" thickBot="1">
      <c r="B25" s="1387"/>
      <c r="C25" s="607" t="s">
        <v>1027</v>
      </c>
      <c r="D25" s="1226"/>
      <c r="E25" s="608" t="s">
        <v>371</v>
      </c>
      <c r="H25" s="1267" t="s">
        <v>1127</v>
      </c>
      <c r="I25" s="1376"/>
      <c r="J25" s="1376"/>
      <c r="K25" s="1376"/>
      <c r="L25" s="1376"/>
      <c r="M25" s="1376"/>
      <c r="N25" s="1376"/>
      <c r="O25" s="1376"/>
      <c r="P25" s="1377"/>
    </row>
    <row r="26" spans="2:16" ht="40.200000000000003" customHeight="1" thickTop="1">
      <c r="B26" s="1372" t="s">
        <v>509</v>
      </c>
      <c r="C26" s="607" t="s">
        <v>113</v>
      </c>
      <c r="D26" s="316"/>
      <c r="E26" s="608"/>
      <c r="H26" s="1267" t="s">
        <v>562</v>
      </c>
      <c r="I26" s="1376"/>
      <c r="J26" s="1376"/>
      <c r="K26" s="1376"/>
      <c r="L26" s="1376"/>
      <c r="M26" s="1376"/>
      <c r="N26" s="1376"/>
      <c r="O26" s="1376"/>
      <c r="P26" s="1377"/>
    </row>
    <row r="27" spans="2:16" ht="40.200000000000003" customHeight="1">
      <c r="B27" s="1373"/>
      <c r="C27" s="430" t="s">
        <v>19</v>
      </c>
      <c r="D27" s="1227"/>
      <c r="E27" s="377"/>
      <c r="H27" s="18"/>
      <c r="I27" s="222"/>
      <c r="J27" s="222"/>
      <c r="K27" s="222"/>
      <c r="L27" s="222"/>
      <c r="M27" s="222"/>
      <c r="N27" s="222"/>
      <c r="O27" s="222"/>
      <c r="P27" s="309"/>
    </row>
    <row r="28" spans="2:16" ht="40.200000000000003" customHeight="1">
      <c r="B28" s="1373"/>
      <c r="C28" s="430" t="s">
        <v>20</v>
      </c>
      <c r="D28" s="1227"/>
      <c r="E28" s="377"/>
      <c r="H28" s="18"/>
      <c r="I28" s="222"/>
      <c r="J28" s="222"/>
      <c r="K28" s="222"/>
      <c r="L28" s="222"/>
      <c r="M28" s="222"/>
      <c r="N28" s="222"/>
      <c r="O28" s="222"/>
      <c r="P28" s="309"/>
    </row>
    <row r="29" spans="2:16" ht="40.200000000000003" customHeight="1" thickBot="1">
      <c r="B29" s="1373"/>
      <c r="C29" s="431" t="s">
        <v>117</v>
      </c>
      <c r="D29" s="308"/>
      <c r="E29" s="378"/>
      <c r="H29" s="1267" t="s">
        <v>999</v>
      </c>
      <c r="I29" s="1374"/>
      <c r="J29" s="1374"/>
      <c r="K29" s="1374"/>
      <c r="L29" s="1374"/>
      <c r="M29" s="1374"/>
      <c r="N29" s="1374"/>
      <c r="O29" s="1374"/>
      <c r="P29" s="1375"/>
    </row>
    <row r="30" spans="2:16" ht="40.200000000000003" customHeight="1" thickTop="1">
      <c r="B30" s="1373" t="s">
        <v>198</v>
      </c>
      <c r="C30" s="432" t="s">
        <v>185</v>
      </c>
      <c r="D30" s="316"/>
      <c r="E30" s="312"/>
      <c r="H30" s="1267" t="s">
        <v>563</v>
      </c>
      <c r="I30" s="1374"/>
      <c r="J30" s="1374"/>
      <c r="K30" s="1374"/>
      <c r="L30" s="1374"/>
      <c r="M30" s="1374"/>
      <c r="N30" s="1374"/>
      <c r="O30" s="1374"/>
      <c r="P30" s="1375"/>
    </row>
    <row r="31" spans="2:16" ht="40.200000000000003" customHeight="1">
      <c r="B31" s="1373"/>
      <c r="C31" s="433" t="s">
        <v>186</v>
      </c>
      <c r="D31" s="317"/>
      <c r="E31" s="312"/>
      <c r="H31" s="18"/>
      <c r="I31" s="222"/>
      <c r="J31" s="222"/>
      <c r="K31" s="222"/>
      <c r="L31" s="222"/>
      <c r="M31" s="222"/>
      <c r="N31" s="222"/>
      <c r="O31" s="222"/>
      <c r="P31" s="309"/>
    </row>
    <row r="32" spans="2:16" ht="40.200000000000003" customHeight="1" thickBot="1">
      <c r="B32" s="1373"/>
      <c r="C32" s="434" t="s">
        <v>187</v>
      </c>
      <c r="D32" s="308"/>
      <c r="E32" s="312"/>
      <c r="H32" s="18"/>
      <c r="I32" s="222"/>
      <c r="J32" s="222"/>
      <c r="K32" s="222"/>
      <c r="L32" s="222"/>
      <c r="M32" s="222"/>
      <c r="N32" s="222"/>
      <c r="O32" s="222"/>
      <c r="P32" s="309"/>
    </row>
    <row r="33" spans="2:16" ht="40.200000000000003" customHeight="1" thickTop="1">
      <c r="B33" s="1267" t="s">
        <v>60</v>
      </c>
      <c r="C33" s="432" t="s">
        <v>204</v>
      </c>
      <c r="D33" s="1016">
        <f>'９事務担当名簿'!B10</f>
        <v>0</v>
      </c>
      <c r="E33" s="219" t="s">
        <v>18</v>
      </c>
      <c r="H33" s="18" t="s">
        <v>751</v>
      </c>
      <c r="I33" s="222"/>
      <c r="J33" s="222"/>
      <c r="K33" s="222"/>
      <c r="L33" s="222"/>
      <c r="M33" s="222"/>
      <c r="N33" s="222"/>
      <c r="O33" s="222"/>
      <c r="P33" s="309"/>
    </row>
    <row r="34" spans="2:16" ht="40.200000000000003" customHeight="1" thickBot="1">
      <c r="B34" s="1267"/>
      <c r="C34" s="435" t="s">
        <v>341</v>
      </c>
      <c r="D34" s="1017">
        <f>'９事務担当名簿'!C10</f>
        <v>0</v>
      </c>
      <c r="E34" s="219" t="s">
        <v>18</v>
      </c>
      <c r="H34" s="18" t="s">
        <v>752</v>
      </c>
      <c r="I34" s="222"/>
      <c r="J34" s="222"/>
      <c r="K34" s="222"/>
      <c r="L34" s="222"/>
      <c r="M34" s="222"/>
      <c r="N34" s="222"/>
      <c r="O34" s="222"/>
      <c r="P34" s="309"/>
    </row>
    <row r="35" spans="2:16" ht="40.200000000000003" customHeight="1" thickTop="1" thickBot="1">
      <c r="B35" s="1267"/>
      <c r="C35" s="428" t="s">
        <v>201</v>
      </c>
      <c r="D35" s="1224"/>
      <c r="E35" s="226"/>
      <c r="H35" s="1267" t="s">
        <v>464</v>
      </c>
      <c r="I35" s="1374"/>
      <c r="J35" s="1374"/>
      <c r="K35" s="1374"/>
      <c r="L35" s="1374"/>
      <c r="M35" s="1374"/>
      <c r="N35" s="1374"/>
      <c r="O35" s="1374"/>
      <c r="P35" s="1375"/>
    </row>
    <row r="36" spans="2:16" ht="40.200000000000003" customHeight="1" thickTop="1">
      <c r="B36" s="1267" t="s">
        <v>199</v>
      </c>
      <c r="C36" s="432" t="s">
        <v>1065</v>
      </c>
      <c r="D36" s="1228"/>
      <c r="E36" s="219" t="s">
        <v>371</v>
      </c>
      <c r="H36" s="18" t="s">
        <v>998</v>
      </c>
      <c r="I36" s="222"/>
      <c r="J36" s="222"/>
      <c r="K36" s="222"/>
      <c r="L36" s="222"/>
      <c r="M36" s="222"/>
      <c r="N36" s="222"/>
      <c r="O36" s="222"/>
      <c r="P36" s="309"/>
    </row>
    <row r="37" spans="2:16" ht="39.6" customHeight="1">
      <c r="B37" s="1267"/>
      <c r="C37" s="432" t="s">
        <v>1064</v>
      </c>
      <c r="D37" s="1229"/>
      <c r="E37" s="219"/>
      <c r="H37" s="1267" t="s">
        <v>1001</v>
      </c>
      <c r="I37" s="1374"/>
      <c r="J37" s="1374"/>
      <c r="K37" s="1374"/>
      <c r="L37" s="1374"/>
      <c r="M37" s="1374"/>
      <c r="N37" s="1374"/>
      <c r="O37" s="1374"/>
      <c r="P37" s="1375"/>
    </row>
    <row r="38" spans="2:16" ht="40.35" customHeight="1">
      <c r="B38" s="1267"/>
      <c r="C38" s="432" t="s">
        <v>1066</v>
      </c>
      <c r="D38" s="1230"/>
      <c r="E38" s="219" t="s">
        <v>371</v>
      </c>
      <c r="H38" s="1267" t="s">
        <v>1000</v>
      </c>
      <c r="I38" s="1374"/>
      <c r="J38" s="1374"/>
      <c r="K38" s="1374"/>
      <c r="L38" s="1374"/>
      <c r="M38" s="1374"/>
      <c r="N38" s="1374"/>
      <c r="O38" s="1374"/>
      <c r="P38" s="1375"/>
    </row>
    <row r="39" spans="2:16" ht="40.200000000000003" customHeight="1" thickBot="1">
      <c r="B39" s="1267"/>
      <c r="C39" s="432" t="s">
        <v>200</v>
      </c>
      <c r="D39" s="1231"/>
      <c r="E39" s="219"/>
      <c r="H39" s="1267" t="s">
        <v>465</v>
      </c>
      <c r="I39" s="1376"/>
      <c r="J39" s="1376"/>
      <c r="K39" s="1376"/>
      <c r="L39" s="1376"/>
      <c r="M39" s="1376"/>
      <c r="N39" s="1376"/>
      <c r="O39" s="1376"/>
      <c r="P39" s="1377"/>
    </row>
    <row r="40" spans="2:16" ht="42" customHeight="1" thickTop="1">
      <c r="B40" s="1380" t="s">
        <v>317</v>
      </c>
      <c r="C40" s="436" t="s">
        <v>345</v>
      </c>
      <c r="D40" s="1232"/>
      <c r="E40" s="309" t="s">
        <v>371</v>
      </c>
      <c r="H40" s="1267" t="s">
        <v>416</v>
      </c>
      <c r="I40" s="1374"/>
      <c r="J40" s="1374"/>
      <c r="K40" s="1374"/>
      <c r="L40" s="1374"/>
      <c r="M40" s="1374"/>
      <c r="N40" s="1374"/>
      <c r="O40" s="1374"/>
      <c r="P40" s="1375"/>
    </row>
    <row r="41" spans="2:16" ht="40.200000000000003" customHeight="1" thickBot="1">
      <c r="B41" s="1381"/>
      <c r="C41" s="439" t="s">
        <v>409</v>
      </c>
      <c r="D41" s="1233"/>
      <c r="E41" s="437" t="s">
        <v>470</v>
      </c>
      <c r="H41" s="1378" t="s">
        <v>469</v>
      </c>
      <c r="I41" s="1382"/>
      <c r="J41" s="1382"/>
      <c r="K41" s="1382"/>
      <c r="L41" s="1382"/>
      <c r="M41" s="1382"/>
      <c r="N41" s="1382"/>
      <c r="O41" s="1382"/>
      <c r="P41" s="1383"/>
    </row>
    <row r="42" spans="2:16" ht="42" customHeight="1" thickTop="1" thickBot="1">
      <c r="B42" s="438" t="s">
        <v>490</v>
      </c>
      <c r="C42" s="440" t="s">
        <v>489</v>
      </c>
      <c r="D42" s="1234"/>
      <c r="E42" s="381" t="s">
        <v>371</v>
      </c>
      <c r="H42" s="1270" t="s">
        <v>564</v>
      </c>
      <c r="I42" s="1384"/>
      <c r="J42" s="1384"/>
      <c r="K42" s="1384"/>
      <c r="L42" s="1384"/>
      <c r="M42" s="1384"/>
      <c r="N42" s="1384"/>
      <c r="O42" s="1384"/>
      <c r="P42" s="1385"/>
    </row>
    <row r="43" spans="2:16" ht="8.4" customHeight="1">
      <c r="B43"/>
    </row>
    <row r="44" spans="2:16" ht="30" customHeight="1">
      <c r="B44"/>
    </row>
    <row r="45" spans="2:16" ht="30" customHeight="1">
      <c r="B45"/>
    </row>
    <row r="46" spans="2:16" ht="30" customHeight="1">
      <c r="B46"/>
    </row>
    <row r="47" spans="2:16" ht="30" customHeight="1">
      <c r="B47"/>
    </row>
    <row r="48" spans="2:16" ht="30" customHeight="1">
      <c r="B48"/>
    </row>
    <row r="49" spans="2:2" ht="30" customHeight="1">
      <c r="B49"/>
    </row>
    <row r="50" spans="2:2" ht="30" customHeight="1">
      <c r="B50"/>
    </row>
    <row r="51" spans="2:2" ht="30" customHeight="1">
      <c r="B51"/>
    </row>
    <row r="52" spans="2:2" ht="30" customHeight="1">
      <c r="B52"/>
    </row>
    <row r="53" spans="2:2" ht="30" customHeight="1">
      <c r="B53"/>
    </row>
    <row r="54" spans="2:2">
      <c r="B54"/>
    </row>
    <row r="55" spans="2:2">
      <c r="B55"/>
    </row>
    <row r="56" spans="2:2">
      <c r="B56"/>
    </row>
    <row r="57" spans="2:2">
      <c r="B57"/>
    </row>
    <row r="58" spans="2:2">
      <c r="B58"/>
    </row>
    <row r="59" spans="2:2">
      <c r="B59"/>
    </row>
    <row r="60" spans="2:2">
      <c r="B60"/>
    </row>
    <row r="61" spans="2:2">
      <c r="B61"/>
    </row>
  </sheetData>
  <sheetProtection sheet="1" formatCells="0" formatColumns="0" formatRows="0"/>
  <mergeCells count="36">
    <mergeCell ref="B2:C2"/>
    <mergeCell ref="H4:P4"/>
    <mergeCell ref="B16:C16"/>
    <mergeCell ref="B17:C17"/>
    <mergeCell ref="B20:C20"/>
    <mergeCell ref="B11:C11"/>
    <mergeCell ref="B12:C12"/>
    <mergeCell ref="B13:C13"/>
    <mergeCell ref="B14:C14"/>
    <mergeCell ref="B15:C15"/>
    <mergeCell ref="H42:P42"/>
    <mergeCell ref="H38:P38"/>
    <mergeCell ref="B21:B22"/>
    <mergeCell ref="H26:P26"/>
    <mergeCell ref="H30:P30"/>
    <mergeCell ref="H29:P29"/>
    <mergeCell ref="H37:P37"/>
    <mergeCell ref="B23:B25"/>
    <mergeCell ref="H24:P24"/>
    <mergeCell ref="H25:P25"/>
    <mergeCell ref="A1:E1"/>
    <mergeCell ref="B8:B9"/>
    <mergeCell ref="B26:B29"/>
    <mergeCell ref="H40:P40"/>
    <mergeCell ref="H39:P39"/>
    <mergeCell ref="B18:B19"/>
    <mergeCell ref="B40:B41"/>
    <mergeCell ref="B30:B32"/>
    <mergeCell ref="B33:B35"/>
    <mergeCell ref="B36:B39"/>
    <mergeCell ref="H35:P35"/>
    <mergeCell ref="H41:P41"/>
    <mergeCell ref="B5:C5"/>
    <mergeCell ref="B6:C6"/>
    <mergeCell ref="B7:C7"/>
    <mergeCell ref="B10:C10"/>
  </mergeCells>
  <phoneticPr fontId="2"/>
  <dataValidations count="6">
    <dataValidation type="list" allowBlank="1" showInputMessage="1" showErrorMessage="1" sqref="D40" xr:uid="{00000000-0002-0000-0300-000000000000}">
      <formula1>"有,受講予定,ISO29993及びISO21001認証取得,無"</formula1>
    </dataValidation>
    <dataValidation type="list" allowBlank="1" showInputMessage="1" showErrorMessage="1" sqref="D36 D42 D38" xr:uid="{00000000-0002-0000-0300-000001000000}">
      <formula1>"有,無"</formula1>
    </dataValidation>
    <dataValidation type="list" allowBlank="1" showInputMessage="1" showErrorMessage="1" sqref="D14" xr:uid="{00000000-0002-0000-0300-000002000000}">
      <formula1>"契約及び委託費請求,委託費請求のみ,代理人無し"</formula1>
    </dataValidation>
    <dataValidation type="list" allowBlank="1" showInputMessage="1" showErrorMessage="1" sqref="H14" xr:uid="{00000000-0002-0000-0300-000003000000}">
      <formula1>"委託費請求,契約及び委託費請求"</formula1>
    </dataValidation>
    <dataValidation type="list" allowBlank="1" showInputMessage="1" showErrorMessage="1" sqref="D25" xr:uid="{00000000-0002-0000-0300-000004000000}">
      <formula1>"毎日,訓練実施日数のうち50％以上の日数"</formula1>
    </dataValidation>
    <dataValidation type="list" allowBlank="1" showInputMessage="1" showErrorMessage="1" sqref="D24" xr:uid="{00000000-0002-0000-0300-000005000000}">
      <formula1>"キャリアコンサルタント（国家資格）,キャリアコンサルティング技能士（1級又は2級）,職業訓練指導員免許,該当資格なし"</formula1>
    </dataValidation>
  </dataValidations>
  <printOptions horizontalCentered="1"/>
  <pageMargins left="0.39370078740157483" right="0.39370078740157483" top="0.59055118110236227" bottom="0.59055118110236227" header="0.39370078740157483" footer="0.31496062992125984"/>
  <pageSetup paperSize="9" fitToHeight="0" orientation="portrait" r:id="rId1"/>
  <headerFooter alignWithMargins="0">
    <oddHeader>&amp;R&amp;10&amp;F</oddHeader>
  </headerFooter>
  <rowBreaks count="1" manualBreakCount="1">
    <brk id="20" max="5" man="1"/>
  </rowBreak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pageSetUpPr fitToPage="1"/>
  </sheetPr>
  <dimension ref="A1:BA190"/>
  <sheetViews>
    <sheetView view="pageBreakPreview" zoomScale="90" zoomScaleNormal="100" zoomScaleSheetLayoutView="90" workbookViewId="0">
      <selection activeCell="B12" sqref="B12"/>
    </sheetView>
  </sheetViews>
  <sheetFormatPr defaultColWidth="9" defaultRowHeight="13.2"/>
  <cols>
    <col min="1" max="1" width="2.77734375" customWidth="1"/>
    <col min="2" max="2" width="11.109375" customWidth="1"/>
    <col min="3" max="3" width="6.6640625" style="1" customWidth="1"/>
    <col min="4" max="4" width="7.77734375" style="1" customWidth="1"/>
    <col min="5" max="5" width="14.33203125" customWidth="1"/>
    <col min="6" max="6" width="14.33203125" style="1" customWidth="1"/>
    <col min="7" max="15" width="6.6640625" style="1" customWidth="1"/>
    <col min="16" max="16" width="12.6640625" customWidth="1"/>
    <col min="17" max="17" width="8.6640625" style="10" customWidth="1"/>
    <col min="18" max="18" width="8.21875" customWidth="1"/>
    <col min="19" max="19" width="3.109375" customWidth="1"/>
    <col min="20" max="20" width="3.109375" hidden="1" customWidth="1"/>
    <col min="21" max="21" width="3.109375" style="10" hidden="1" customWidth="1"/>
    <col min="22" max="22" width="3.109375" hidden="1" customWidth="1"/>
    <col min="23" max="37" width="10.77734375" hidden="1" customWidth="1"/>
    <col min="38" max="64" width="10.77734375" customWidth="1"/>
    <col min="65" max="65" width="3.109375" customWidth="1"/>
  </cols>
  <sheetData>
    <row r="1" spans="1:50" ht="16.2">
      <c r="A1" s="2" t="s">
        <v>238</v>
      </c>
    </row>
    <row r="2" spans="1:50" ht="15" customHeight="1" thickBot="1">
      <c r="W2" t="s">
        <v>318</v>
      </c>
      <c r="X2" t="s">
        <v>319</v>
      </c>
      <c r="Y2" t="s">
        <v>292</v>
      </c>
      <c r="Z2" t="s">
        <v>331</v>
      </c>
      <c r="AA2" t="s">
        <v>1039</v>
      </c>
      <c r="AB2" t="s">
        <v>321</v>
      </c>
      <c r="AC2" t="s">
        <v>330</v>
      </c>
      <c r="AD2" s="207" t="s">
        <v>322</v>
      </c>
      <c r="AE2" s="207" t="s">
        <v>323</v>
      </c>
      <c r="AF2" s="36" t="s">
        <v>294</v>
      </c>
      <c r="AG2" s="36" t="s">
        <v>328</v>
      </c>
      <c r="AH2" s="207" t="s">
        <v>324</v>
      </c>
      <c r="AI2" s="207" t="s">
        <v>325</v>
      </c>
      <c r="AJ2" s="207" t="s">
        <v>326</v>
      </c>
      <c r="AK2" s="207" t="s">
        <v>327</v>
      </c>
      <c r="AL2" s="207"/>
      <c r="AM2" s="207"/>
      <c r="AN2" s="207"/>
      <c r="AO2" s="207"/>
      <c r="AP2" s="207"/>
    </row>
    <row r="3" spans="1:50" ht="28.5" customHeight="1" thickBot="1">
      <c r="B3" s="1393" t="s">
        <v>255</v>
      </c>
      <c r="C3" s="1394"/>
      <c r="D3" s="1394"/>
      <c r="E3" s="1395"/>
      <c r="F3" s="1393">
        <f>'１契約者及び訓練規模等'!D42</f>
        <v>0</v>
      </c>
      <c r="G3" s="1395"/>
      <c r="H3" s="441"/>
      <c r="I3" s="8"/>
      <c r="J3" s="8"/>
      <c r="K3" s="8"/>
      <c r="L3" s="8"/>
      <c r="M3" s="8"/>
      <c r="N3" s="8"/>
      <c r="O3" s="8"/>
      <c r="P3" s="8"/>
      <c r="Q3"/>
      <c r="U3" s="1"/>
      <c r="W3" t="s">
        <v>1125</v>
      </c>
      <c r="X3" t="s">
        <v>1126</v>
      </c>
    </row>
    <row r="4" spans="1:50" ht="10.5" customHeight="1">
      <c r="X4" t="s">
        <v>318</v>
      </c>
      <c r="Y4" t="s">
        <v>319</v>
      </c>
      <c r="Z4" t="s">
        <v>292</v>
      </c>
      <c r="AA4" t="s">
        <v>1036</v>
      </c>
      <c r="AB4" t="s">
        <v>1039</v>
      </c>
      <c r="AC4" s="207" t="s">
        <v>324</v>
      </c>
      <c r="AD4" s="207" t="s">
        <v>325</v>
      </c>
      <c r="AE4" s="207" t="s">
        <v>326</v>
      </c>
      <c r="AF4" s="207" t="s">
        <v>327</v>
      </c>
      <c r="AG4" s="207"/>
      <c r="AH4" s="207"/>
      <c r="AI4" s="36"/>
      <c r="AJ4" s="36"/>
      <c r="AK4" s="207"/>
      <c r="AL4" s="207"/>
      <c r="AM4" s="207"/>
      <c r="AN4" s="207"/>
    </row>
    <row r="5" spans="1:50" ht="20.25" customHeight="1">
      <c r="B5" t="s">
        <v>239</v>
      </c>
      <c r="C5" s="90"/>
      <c r="D5" s="91"/>
    </row>
    <row r="6" spans="1:50" ht="9.75" customHeight="1" thickBot="1"/>
    <row r="7" spans="1:50" ht="57" customHeight="1" thickBot="1">
      <c r="B7" s="92" t="s">
        <v>1147</v>
      </c>
      <c r="C7" s="94" t="s">
        <v>290</v>
      </c>
      <c r="D7" s="94" t="s">
        <v>240</v>
      </c>
      <c r="E7" s="94" t="s">
        <v>241</v>
      </c>
      <c r="F7" s="94" t="s">
        <v>15</v>
      </c>
      <c r="G7" s="93" t="s">
        <v>14</v>
      </c>
      <c r="H7" s="94" t="s">
        <v>242</v>
      </c>
      <c r="I7" s="94" t="s">
        <v>243</v>
      </c>
      <c r="J7" s="94" t="s">
        <v>259</v>
      </c>
      <c r="K7" s="94" t="s">
        <v>260</v>
      </c>
      <c r="L7" s="94" t="s">
        <v>497</v>
      </c>
      <c r="M7" s="94" t="s">
        <v>261</v>
      </c>
      <c r="N7" s="94" t="s">
        <v>244</v>
      </c>
      <c r="O7" s="93" t="s">
        <v>35</v>
      </c>
      <c r="P7" s="93" t="s">
        <v>34</v>
      </c>
      <c r="Q7" s="95" t="s">
        <v>246</v>
      </c>
      <c r="R7" s="141" t="s">
        <v>245</v>
      </c>
      <c r="U7"/>
    </row>
    <row r="8" spans="1:50" ht="21.9" customHeight="1">
      <c r="A8" s="1399" t="s">
        <v>85</v>
      </c>
      <c r="B8" s="142" t="s">
        <v>494</v>
      </c>
      <c r="C8" s="143" t="s">
        <v>291</v>
      </c>
      <c r="D8" s="144" t="s">
        <v>251</v>
      </c>
      <c r="E8" s="150" t="s">
        <v>293</v>
      </c>
      <c r="F8" s="145" t="s">
        <v>248</v>
      </c>
      <c r="G8" s="144">
        <v>30</v>
      </c>
      <c r="H8" s="144">
        <v>60</v>
      </c>
      <c r="I8" s="144">
        <v>30</v>
      </c>
      <c r="J8" s="144">
        <v>20</v>
      </c>
      <c r="K8" s="144">
        <v>5</v>
      </c>
      <c r="L8" s="144">
        <v>17</v>
      </c>
      <c r="M8" s="144">
        <v>15</v>
      </c>
      <c r="N8" s="144" t="s">
        <v>86</v>
      </c>
      <c r="O8" s="144" t="s">
        <v>249</v>
      </c>
      <c r="P8" s="146" t="s">
        <v>250</v>
      </c>
      <c r="Q8" s="152">
        <v>4.3</v>
      </c>
      <c r="R8" s="139">
        <f t="shared" ref="R8:R33" si="0">(M8+K8)/(J8+K8)*100</f>
        <v>80</v>
      </c>
      <c r="U8"/>
    </row>
    <row r="9" spans="1:50" ht="21.9" customHeight="1">
      <c r="A9" s="1399"/>
      <c r="B9" s="147" t="s">
        <v>495</v>
      </c>
      <c r="C9" s="148" t="s">
        <v>291</v>
      </c>
      <c r="D9" s="149" t="s">
        <v>251</v>
      </c>
      <c r="E9" s="150" t="s">
        <v>247</v>
      </c>
      <c r="F9" s="150" t="s">
        <v>263</v>
      </c>
      <c r="G9" s="149">
        <v>25</v>
      </c>
      <c r="H9" s="149">
        <v>50</v>
      </c>
      <c r="I9" s="149">
        <v>25</v>
      </c>
      <c r="J9" s="149">
        <v>15</v>
      </c>
      <c r="K9" s="149">
        <v>8</v>
      </c>
      <c r="L9" s="149">
        <v>14</v>
      </c>
      <c r="M9" s="149">
        <v>13</v>
      </c>
      <c r="N9" s="149" t="s">
        <v>86</v>
      </c>
      <c r="O9" s="149" t="s">
        <v>249</v>
      </c>
      <c r="P9" s="151" t="s">
        <v>250</v>
      </c>
      <c r="Q9" s="152">
        <v>4.3</v>
      </c>
      <c r="R9" s="140">
        <f t="shared" si="0"/>
        <v>91.304347826086953</v>
      </c>
      <c r="U9"/>
    </row>
    <row r="10" spans="1:50" s="36" customFormat="1" ht="23.1" customHeight="1" thickBot="1">
      <c r="A10" s="1399"/>
      <c r="B10" s="147" t="s">
        <v>496</v>
      </c>
      <c r="C10" s="148" t="s">
        <v>292</v>
      </c>
      <c r="D10" s="149" t="s">
        <v>281</v>
      </c>
      <c r="E10" s="150" t="s">
        <v>252</v>
      </c>
      <c r="F10" s="150" t="s">
        <v>264</v>
      </c>
      <c r="G10" s="149">
        <v>30</v>
      </c>
      <c r="H10" s="149">
        <v>60</v>
      </c>
      <c r="I10" s="149">
        <v>30</v>
      </c>
      <c r="J10" s="149">
        <v>20</v>
      </c>
      <c r="K10" s="149">
        <v>8</v>
      </c>
      <c r="L10" s="149">
        <v>20</v>
      </c>
      <c r="M10" s="149">
        <v>19</v>
      </c>
      <c r="N10" s="149" t="s">
        <v>251</v>
      </c>
      <c r="O10" s="150" t="s">
        <v>88</v>
      </c>
      <c r="P10" s="151" t="s">
        <v>282</v>
      </c>
      <c r="Q10" s="152">
        <v>4.2</v>
      </c>
      <c r="R10" s="140">
        <f t="shared" si="0"/>
        <v>96.428571428571431</v>
      </c>
    </row>
    <row r="11" spans="1:50" s="36" customFormat="1" ht="23.1" customHeight="1" thickBot="1">
      <c r="A11" s="1396" t="s">
        <v>234</v>
      </c>
      <c r="B11" s="1398" t="s">
        <v>492</v>
      </c>
      <c r="C11" s="1398"/>
      <c r="D11" s="1398"/>
      <c r="E11" s="1398"/>
      <c r="F11" s="1398"/>
      <c r="G11" s="1398"/>
      <c r="H11" s="1398"/>
      <c r="I11" s="1398"/>
      <c r="J11" s="1398"/>
      <c r="K11" s="1398"/>
      <c r="L11" s="1398"/>
      <c r="M11" s="1398"/>
      <c r="N11" s="1398"/>
      <c r="O11" s="1398"/>
      <c r="P11" s="1398"/>
      <c r="Q11" s="1398"/>
      <c r="R11" s="468"/>
      <c r="T11" s="998"/>
      <c r="U11" s="998"/>
      <c r="X11" s="207"/>
      <c r="Y11" s="207"/>
      <c r="Z11" s="207"/>
      <c r="AA11" s="207"/>
      <c r="AB11" s="207"/>
      <c r="AC11"/>
      <c r="AD11"/>
      <c r="AE11"/>
      <c r="AF11"/>
      <c r="AG11"/>
      <c r="AH11" s="1000"/>
      <c r="AI11" s="1000"/>
      <c r="AJ11" s="1000"/>
      <c r="AK11"/>
      <c r="AL11"/>
      <c r="AM11"/>
      <c r="AN11"/>
      <c r="AO11"/>
      <c r="AP11"/>
      <c r="AQ11" s="1000"/>
      <c r="AR11" s="1000"/>
      <c r="AS11" s="1000"/>
      <c r="AT11" s="1000"/>
      <c r="AU11" s="1000"/>
      <c r="AV11" s="1000"/>
      <c r="AW11" s="1000"/>
      <c r="AX11" s="1000"/>
    </row>
    <row r="12" spans="1:50" s="36" customFormat="1" ht="23.1" customHeight="1" thickTop="1">
      <c r="A12" s="1397"/>
      <c r="B12" s="185"/>
      <c r="C12" s="202"/>
      <c r="D12" s="186" t="s">
        <v>234</v>
      </c>
      <c r="E12" s="187"/>
      <c r="F12" s="188"/>
      <c r="G12" s="189"/>
      <c r="H12" s="189"/>
      <c r="I12" s="189"/>
      <c r="J12" s="189"/>
      <c r="K12" s="189"/>
      <c r="L12" s="189"/>
      <c r="M12" s="189"/>
      <c r="N12" s="186"/>
      <c r="O12" s="190"/>
      <c r="P12" s="191"/>
      <c r="Q12" s="192"/>
      <c r="R12" s="467" t="e">
        <f t="shared" si="0"/>
        <v>#DIV/0!</v>
      </c>
      <c r="T12" s="998"/>
      <c r="U12" s="998"/>
      <c r="X12" s="207"/>
      <c r="Y12" s="207"/>
      <c r="Z12" s="207"/>
      <c r="AA12" s="207"/>
      <c r="AB12" s="207"/>
      <c r="AC12"/>
      <c r="AD12"/>
      <c r="AE12"/>
      <c r="AF12"/>
      <c r="AG12"/>
      <c r="AH12" s="1000"/>
      <c r="AI12" s="1000"/>
      <c r="AJ12" s="1000"/>
      <c r="AK12"/>
      <c r="AL12"/>
      <c r="AM12"/>
      <c r="AN12"/>
      <c r="AO12"/>
      <c r="AP12"/>
      <c r="AQ12" s="1000"/>
      <c r="AR12" s="1000"/>
      <c r="AS12" s="1000"/>
      <c r="AT12" s="1000"/>
      <c r="AU12" s="1000"/>
      <c r="AV12" s="1000"/>
      <c r="AW12" s="1000"/>
      <c r="AX12" s="1000"/>
    </row>
    <row r="13" spans="1:50" s="36" customFormat="1" ht="23.1" customHeight="1">
      <c r="A13" s="460"/>
      <c r="B13" s="110"/>
      <c r="C13" s="97"/>
      <c r="D13" s="111"/>
      <c r="E13" s="181"/>
      <c r="F13" s="182"/>
      <c r="G13" s="112"/>
      <c r="H13" s="112"/>
      <c r="I13" s="112"/>
      <c r="J13" s="112"/>
      <c r="K13" s="112"/>
      <c r="L13" s="112"/>
      <c r="M13" s="112"/>
      <c r="N13" s="111"/>
      <c r="O13" s="113"/>
      <c r="P13" s="114"/>
      <c r="Q13" s="115"/>
      <c r="R13" s="153" t="e">
        <f t="shared" si="0"/>
        <v>#DIV/0!</v>
      </c>
      <c r="T13" s="8"/>
      <c r="U13" s="8"/>
      <c r="V13" s="8"/>
      <c r="X13" s="8"/>
      <c r="Y13" s="8"/>
      <c r="Z13" s="1"/>
      <c r="AA13"/>
      <c r="AB13"/>
      <c r="AC13"/>
      <c r="AD13"/>
      <c r="AE13"/>
      <c r="AF13"/>
      <c r="AG13"/>
      <c r="AH13"/>
      <c r="AI13"/>
      <c r="AJ13"/>
      <c r="AK13"/>
      <c r="AL13"/>
      <c r="AM13"/>
      <c r="AN13"/>
      <c r="AO13"/>
      <c r="AP13"/>
      <c r="AQ13"/>
      <c r="AR13"/>
      <c r="AS13"/>
      <c r="AT13"/>
      <c r="AU13"/>
      <c r="AV13"/>
      <c r="AW13"/>
      <c r="AX13"/>
    </row>
    <row r="14" spans="1:50" s="36" customFormat="1" ht="23.1" customHeight="1">
      <c r="A14" s="460"/>
      <c r="B14" s="96"/>
      <c r="C14" s="97"/>
      <c r="D14" s="97"/>
      <c r="E14" s="98"/>
      <c r="F14" s="99"/>
      <c r="G14" s="100"/>
      <c r="H14" s="100"/>
      <c r="I14" s="100"/>
      <c r="J14" s="100"/>
      <c r="K14" s="100"/>
      <c r="L14" s="100"/>
      <c r="M14" s="100"/>
      <c r="N14" s="97"/>
      <c r="O14" s="101"/>
      <c r="P14" s="102"/>
      <c r="Q14" s="116"/>
      <c r="R14" s="153" t="e">
        <f t="shared" si="0"/>
        <v>#DIV/0!</v>
      </c>
      <c r="T14" s="8"/>
      <c r="U14" s="998"/>
      <c r="V14" s="207"/>
      <c r="X14" s="207"/>
      <c r="Y14" s="207"/>
      <c r="Z14" s="207"/>
      <c r="AA14" s="207"/>
      <c r="AB14" s="207"/>
      <c r="AC14"/>
      <c r="AD14"/>
      <c r="AE14"/>
      <c r="AF14"/>
      <c r="AG14"/>
      <c r="AH14" s="1000"/>
      <c r="AI14" s="1000"/>
      <c r="AJ14" s="1000"/>
      <c r="AK14"/>
      <c r="AL14"/>
      <c r="AM14"/>
      <c r="AN14"/>
      <c r="AO14"/>
      <c r="AP14"/>
      <c r="AQ14" s="1000"/>
      <c r="AR14" s="1000"/>
      <c r="AS14" s="1000"/>
      <c r="AT14" s="1000"/>
      <c r="AU14" s="1000"/>
      <c r="AV14" s="1000"/>
      <c r="AW14" s="1000"/>
      <c r="AX14" s="1000"/>
    </row>
    <row r="15" spans="1:50" s="36" customFormat="1" ht="23.1" customHeight="1">
      <c r="A15" s="460"/>
      <c r="B15" s="96"/>
      <c r="C15" s="97"/>
      <c r="D15" s="97" t="s">
        <v>234</v>
      </c>
      <c r="E15" s="98"/>
      <c r="F15" s="99"/>
      <c r="G15" s="100"/>
      <c r="H15" s="100"/>
      <c r="I15" s="100"/>
      <c r="J15" s="100"/>
      <c r="K15" s="100"/>
      <c r="L15" s="100"/>
      <c r="M15" s="100"/>
      <c r="N15" s="97" t="s">
        <v>234</v>
      </c>
      <c r="O15" s="101"/>
      <c r="P15" s="102"/>
      <c r="Q15" s="116"/>
      <c r="R15" s="153" t="e">
        <f t="shared" si="0"/>
        <v>#DIV/0!</v>
      </c>
      <c r="T15" s="8"/>
      <c r="U15" s="998"/>
      <c r="V15" s="207"/>
      <c r="X15" s="207"/>
      <c r="Y15" s="207"/>
      <c r="Z15" s="207"/>
      <c r="AA15" s="207"/>
      <c r="AB15" s="207"/>
      <c r="AC15"/>
      <c r="AD15"/>
      <c r="AE15"/>
      <c r="AF15"/>
      <c r="AG15"/>
      <c r="AH15" s="1000"/>
      <c r="AI15" s="1000"/>
      <c r="AJ15" s="1000"/>
      <c r="AK15"/>
      <c r="AL15"/>
      <c r="AM15"/>
      <c r="AN15"/>
      <c r="AO15"/>
      <c r="AP15"/>
      <c r="AQ15" s="1000"/>
      <c r="AR15" s="1000"/>
      <c r="AS15" s="1000"/>
      <c r="AT15" s="1000"/>
      <c r="AU15" s="1000"/>
      <c r="AV15" s="1000"/>
      <c r="AW15" s="1000"/>
      <c r="AX15" s="1000"/>
    </row>
    <row r="16" spans="1:50" s="36" customFormat="1" ht="23.1" customHeight="1">
      <c r="A16" s="460"/>
      <c r="B16" s="96"/>
      <c r="C16" s="97"/>
      <c r="D16" s="97" t="s">
        <v>234</v>
      </c>
      <c r="E16" s="98"/>
      <c r="F16" s="99"/>
      <c r="G16" s="100"/>
      <c r="H16" s="100"/>
      <c r="I16" s="100"/>
      <c r="J16" s="100"/>
      <c r="K16" s="100"/>
      <c r="L16" s="100"/>
      <c r="M16" s="100"/>
      <c r="N16" s="97" t="s">
        <v>234</v>
      </c>
      <c r="O16" s="101"/>
      <c r="P16" s="102"/>
      <c r="Q16" s="116"/>
      <c r="R16" s="153" t="e">
        <f t="shared" si="0"/>
        <v>#DIV/0!</v>
      </c>
      <c r="S16" s="819" t="s">
        <v>736</v>
      </c>
      <c r="T16" s="8"/>
      <c r="U16" s="998"/>
      <c r="V16" s="207"/>
      <c r="X16" s="207"/>
      <c r="Y16" s="207"/>
      <c r="Z16" s="207"/>
      <c r="AA16" s="207"/>
      <c r="AB16" s="207"/>
      <c r="AC16"/>
      <c r="AD16"/>
      <c r="AE16"/>
      <c r="AF16"/>
      <c r="AG16"/>
      <c r="AH16" s="1000"/>
      <c r="AI16" s="1000"/>
      <c r="AJ16" s="1000"/>
      <c r="AK16"/>
      <c r="AL16"/>
      <c r="AM16"/>
      <c r="AN16"/>
      <c r="AO16"/>
      <c r="AP16"/>
      <c r="AQ16" s="1000"/>
      <c r="AR16" s="1000"/>
      <c r="AS16" s="1000"/>
      <c r="AT16" s="1000"/>
      <c r="AU16" s="1000"/>
      <c r="AV16" s="1000"/>
      <c r="AW16" s="1000"/>
      <c r="AX16" s="1000"/>
    </row>
    <row r="17" spans="1:50" s="36" customFormat="1" ht="23.1" customHeight="1" thickBot="1">
      <c r="A17" s="460"/>
      <c r="B17" s="103"/>
      <c r="C17" s="208"/>
      <c r="D17" s="104" t="s">
        <v>234</v>
      </c>
      <c r="E17" s="105"/>
      <c r="F17" s="106"/>
      <c r="G17" s="107"/>
      <c r="H17" s="107"/>
      <c r="I17" s="107"/>
      <c r="J17" s="107"/>
      <c r="K17" s="107"/>
      <c r="L17" s="107"/>
      <c r="M17" s="107"/>
      <c r="N17" s="104" t="s">
        <v>234</v>
      </c>
      <c r="O17" s="108"/>
      <c r="P17" s="109"/>
      <c r="Q17" s="117"/>
      <c r="R17" s="153" t="e">
        <f t="shared" si="0"/>
        <v>#DIV/0!</v>
      </c>
      <c r="T17" s="8"/>
      <c r="U17" s="998"/>
      <c r="V17" s="207"/>
      <c r="X17" s="207"/>
      <c r="Y17" s="207"/>
      <c r="Z17" s="207"/>
      <c r="AA17" s="207"/>
      <c r="AB17" s="207"/>
      <c r="AC17"/>
      <c r="AD17"/>
      <c r="AE17"/>
      <c r="AF17"/>
      <c r="AG17"/>
      <c r="AH17" s="1000"/>
      <c r="AI17" s="1000"/>
      <c r="AJ17" s="1000"/>
      <c r="AK17"/>
      <c r="AL17"/>
      <c r="AM17"/>
      <c r="AN17"/>
      <c r="AO17"/>
      <c r="AP17"/>
      <c r="AQ17" s="1000"/>
      <c r="AR17" s="1000"/>
      <c r="AS17" s="1000"/>
      <c r="AT17" s="1000"/>
      <c r="AU17" s="1000"/>
      <c r="AV17" s="1000"/>
      <c r="AW17" s="1000"/>
      <c r="AX17" s="1000"/>
    </row>
    <row r="18" spans="1:50" s="36" customFormat="1" ht="23.1" customHeight="1" thickTop="1">
      <c r="A18" s="461"/>
      <c r="B18" s="1391" t="s">
        <v>493</v>
      </c>
      <c r="C18" s="1391"/>
      <c r="D18" s="1391"/>
      <c r="E18" s="1391"/>
      <c r="F18" s="1392"/>
      <c r="G18" s="457">
        <f t="shared" ref="G18:M18" si="1">SUM(G12:G17)</f>
        <v>0</v>
      </c>
      <c r="H18" s="457">
        <f t="shared" si="1"/>
        <v>0</v>
      </c>
      <c r="I18" s="457">
        <f t="shared" si="1"/>
        <v>0</v>
      </c>
      <c r="J18" s="457">
        <f t="shared" si="1"/>
        <v>0</v>
      </c>
      <c r="K18" s="457">
        <f t="shared" si="1"/>
        <v>0</v>
      </c>
      <c r="L18" s="457">
        <f t="shared" ref="L18" si="2">SUM(L12:L17)</f>
        <v>0</v>
      </c>
      <c r="M18" s="457">
        <f t="shared" si="1"/>
        <v>0</v>
      </c>
      <c r="N18" s="471" t="s">
        <v>249</v>
      </c>
      <c r="O18" s="471" t="s">
        <v>249</v>
      </c>
      <c r="P18" s="474" t="s">
        <v>249</v>
      </c>
      <c r="Q18" s="458" t="e">
        <f>AVERAGE(Q12:Q17)</f>
        <v>#DIV/0!</v>
      </c>
      <c r="R18" s="459" t="e">
        <f>AVERAGE(R12:R17)</f>
        <v>#DIV/0!</v>
      </c>
      <c r="T18" s="8"/>
      <c r="U18" s="998"/>
      <c r="V18" s="207"/>
      <c r="X18" s="207"/>
      <c r="Y18" s="207"/>
      <c r="Z18" s="207"/>
      <c r="AA18" s="207"/>
      <c r="AB18" s="207"/>
      <c r="AC18"/>
      <c r="AD18"/>
      <c r="AE18"/>
      <c r="AF18"/>
      <c r="AG18"/>
      <c r="AH18" s="1000"/>
      <c r="AI18" s="1000"/>
      <c r="AJ18" s="1000"/>
      <c r="AK18"/>
      <c r="AL18"/>
      <c r="AM18"/>
      <c r="AN18"/>
      <c r="AO18"/>
      <c r="AP18"/>
      <c r="AQ18" s="1000"/>
      <c r="AR18" s="1000"/>
      <c r="AS18" s="1000"/>
      <c r="AT18" s="1000"/>
      <c r="AU18" s="1000"/>
      <c r="AV18" s="1000"/>
      <c r="AW18" s="1000"/>
      <c r="AX18" s="1000"/>
    </row>
    <row r="19" spans="1:50" s="36" customFormat="1" ht="23.1" customHeight="1" thickBot="1">
      <c r="A19" s="462"/>
      <c r="B19" s="1398" t="s">
        <v>1037</v>
      </c>
      <c r="C19" s="1398"/>
      <c r="D19" s="1398"/>
      <c r="E19" s="1398"/>
      <c r="F19" s="1398"/>
      <c r="G19" s="1398"/>
      <c r="H19" s="1398"/>
      <c r="I19" s="1398"/>
      <c r="J19" s="1398"/>
      <c r="K19" s="1398"/>
      <c r="L19" s="1398"/>
      <c r="M19" s="1398"/>
      <c r="N19" s="1398"/>
      <c r="O19" s="1398"/>
      <c r="P19" s="1398"/>
      <c r="Q19" s="1398"/>
      <c r="R19" s="468"/>
      <c r="T19" s="998"/>
      <c r="U19" s="998"/>
      <c r="X19" s="207"/>
      <c r="Y19" s="207"/>
      <c r="Z19" s="207"/>
      <c r="AA19" s="207"/>
      <c r="AB19" s="207"/>
      <c r="AC19"/>
      <c r="AD19"/>
      <c r="AE19"/>
      <c r="AF19"/>
      <c r="AG19"/>
      <c r="AH19" s="1000"/>
      <c r="AI19" s="1000"/>
      <c r="AJ19" s="1000"/>
      <c r="AK19"/>
      <c r="AL19"/>
      <c r="AM19"/>
      <c r="AN19"/>
      <c r="AO19"/>
      <c r="AP19"/>
      <c r="AQ19" s="1000"/>
      <c r="AR19" s="1000"/>
      <c r="AS19" s="1000"/>
      <c r="AT19" s="1000"/>
      <c r="AU19" s="1000"/>
      <c r="AV19" s="1000"/>
      <c r="AW19" s="1000"/>
      <c r="AX19" s="1000"/>
    </row>
    <row r="20" spans="1:50" s="36" customFormat="1" ht="23.1" customHeight="1" thickTop="1">
      <c r="A20" s="462"/>
      <c r="B20" s="442"/>
      <c r="C20" s="443"/>
      <c r="D20" s="448"/>
      <c r="E20" s="445"/>
      <c r="F20" s="446"/>
      <c r="G20" s="447"/>
      <c r="H20" s="447"/>
      <c r="I20" s="447"/>
      <c r="J20" s="447"/>
      <c r="K20" s="447"/>
      <c r="L20" s="447"/>
      <c r="M20" s="447"/>
      <c r="N20" s="448"/>
      <c r="O20" s="449"/>
      <c r="P20" s="450"/>
      <c r="Q20" s="451"/>
      <c r="R20" s="467" t="e">
        <f t="shared" si="0"/>
        <v>#DIV/0!</v>
      </c>
      <c r="T20" s="8"/>
      <c r="U20" s="998"/>
      <c r="V20" s="207"/>
      <c r="X20" s="207"/>
      <c r="Y20" s="207"/>
      <c r="Z20" s="207"/>
      <c r="AA20" s="207"/>
      <c r="AB20" s="207"/>
      <c r="AC20"/>
      <c r="AD20"/>
      <c r="AE20"/>
      <c r="AF20"/>
      <c r="AG20"/>
      <c r="AH20" s="1000"/>
      <c r="AI20" s="1000"/>
      <c r="AJ20" s="1000"/>
      <c r="AK20"/>
      <c r="AL20"/>
      <c r="AM20"/>
      <c r="AN20"/>
      <c r="AO20"/>
      <c r="AP20"/>
      <c r="AQ20" s="1000"/>
      <c r="AR20" s="1000"/>
      <c r="AS20" s="1000"/>
      <c r="AT20" s="1000"/>
      <c r="AU20" s="1000"/>
      <c r="AV20" s="1000"/>
      <c r="AW20" s="1000"/>
      <c r="AX20" s="1000"/>
    </row>
    <row r="21" spans="1:50" s="36" customFormat="1" ht="23.1" customHeight="1">
      <c r="A21" s="460"/>
      <c r="B21" s="96"/>
      <c r="C21" s="97"/>
      <c r="D21" s="97"/>
      <c r="E21" s="98"/>
      <c r="F21" s="99"/>
      <c r="G21" s="100"/>
      <c r="H21" s="100"/>
      <c r="I21" s="100"/>
      <c r="J21" s="100"/>
      <c r="K21" s="100"/>
      <c r="L21" s="100"/>
      <c r="M21" s="100"/>
      <c r="N21" s="97"/>
      <c r="O21" s="101"/>
      <c r="P21" s="102"/>
      <c r="Q21" s="116"/>
      <c r="R21" s="153" t="e">
        <f t="shared" si="0"/>
        <v>#DIV/0!</v>
      </c>
      <c r="T21" s="8"/>
      <c r="U21" s="8"/>
      <c r="V21" s="8"/>
      <c r="X21" s="8"/>
      <c r="Y21" s="8"/>
      <c r="Z21" s="1"/>
      <c r="AA21"/>
      <c r="AB21"/>
      <c r="AC21"/>
      <c r="AD21"/>
      <c r="AE21"/>
      <c r="AF21"/>
      <c r="AG21"/>
      <c r="AH21"/>
      <c r="AI21"/>
      <c r="AJ21"/>
      <c r="AK21"/>
      <c r="AL21"/>
      <c r="AM21"/>
      <c r="AN21"/>
      <c r="AO21"/>
      <c r="AP21"/>
      <c r="AQ21"/>
      <c r="AR21"/>
      <c r="AS21"/>
      <c r="AT21"/>
      <c r="AU21"/>
      <c r="AV21"/>
      <c r="AW21"/>
      <c r="AX21"/>
    </row>
    <row r="22" spans="1:50" s="36" customFormat="1" ht="23.1" customHeight="1">
      <c r="A22" s="460"/>
      <c r="B22" s="96"/>
      <c r="C22" s="97"/>
      <c r="D22" s="97"/>
      <c r="E22" s="98"/>
      <c r="F22" s="99"/>
      <c r="G22" s="100"/>
      <c r="H22" s="100"/>
      <c r="I22" s="100"/>
      <c r="J22" s="100"/>
      <c r="K22" s="100"/>
      <c r="L22" s="100"/>
      <c r="M22" s="100"/>
      <c r="N22" s="97"/>
      <c r="O22" s="101"/>
      <c r="P22" s="102"/>
      <c r="Q22" s="116"/>
      <c r="R22" s="153" t="e">
        <f t="shared" si="0"/>
        <v>#DIV/0!</v>
      </c>
      <c r="T22" s="8"/>
      <c r="U22" s="998"/>
      <c r="V22" s="207"/>
      <c r="W22" s="207"/>
      <c r="X22" s="207"/>
      <c r="Y22" s="207"/>
      <c r="Z22" s="207"/>
      <c r="AA22" s="207"/>
      <c r="AB22" s="207"/>
      <c r="AC22"/>
      <c r="AD22"/>
      <c r="AE22"/>
      <c r="AF22"/>
      <c r="AG22"/>
      <c r="AH22" s="1000"/>
      <c r="AI22" s="1000"/>
      <c r="AJ22" s="1000"/>
      <c r="AK22"/>
      <c r="AL22"/>
      <c r="AM22"/>
      <c r="AN22"/>
      <c r="AO22"/>
      <c r="AP22"/>
      <c r="AQ22" s="1000"/>
      <c r="AR22" s="1000"/>
      <c r="AS22" s="1000"/>
      <c r="AT22" s="1000"/>
      <c r="AU22" s="1000"/>
      <c r="AV22" s="1000"/>
      <c r="AW22" s="1000"/>
      <c r="AX22" s="1000"/>
    </row>
    <row r="23" spans="1:50" s="36" customFormat="1" ht="23.1" customHeight="1">
      <c r="A23" s="460"/>
      <c r="B23" s="96"/>
      <c r="C23" s="97"/>
      <c r="D23" s="97"/>
      <c r="E23" s="98"/>
      <c r="F23" s="99"/>
      <c r="G23" s="100"/>
      <c r="H23" s="100"/>
      <c r="I23" s="100"/>
      <c r="J23" s="100"/>
      <c r="K23" s="100"/>
      <c r="L23" s="100"/>
      <c r="M23" s="100"/>
      <c r="N23" s="97"/>
      <c r="O23" s="101"/>
      <c r="P23" s="102"/>
      <c r="Q23" s="116"/>
      <c r="R23" s="153" t="e">
        <f t="shared" si="0"/>
        <v>#DIV/0!</v>
      </c>
      <c r="T23" s="8"/>
      <c r="U23" s="998"/>
      <c r="V23" s="207"/>
      <c r="W23" s="207"/>
      <c r="X23" s="207"/>
      <c r="Y23" s="207"/>
      <c r="Z23" s="207"/>
      <c r="AA23" s="207"/>
      <c r="AB23" s="207"/>
      <c r="AC23"/>
      <c r="AD23"/>
      <c r="AE23"/>
      <c r="AF23"/>
      <c r="AG23"/>
      <c r="AH23" s="1000"/>
      <c r="AI23" s="1000"/>
      <c r="AJ23" s="1000"/>
      <c r="AK23"/>
      <c r="AL23"/>
      <c r="AM23"/>
      <c r="AN23"/>
      <c r="AO23"/>
      <c r="AP23"/>
      <c r="AQ23" s="1000"/>
      <c r="AR23" s="1000"/>
      <c r="AS23" s="1000"/>
      <c r="AT23" s="1000"/>
      <c r="AU23" s="1000"/>
      <c r="AV23" s="1000"/>
      <c r="AW23" s="1000"/>
      <c r="AX23" s="1000"/>
    </row>
    <row r="24" spans="1:50" s="36" customFormat="1" ht="23.1" customHeight="1">
      <c r="A24" s="460"/>
      <c r="B24" s="96"/>
      <c r="C24" s="97"/>
      <c r="D24" s="97" t="s">
        <v>234</v>
      </c>
      <c r="E24" s="118"/>
      <c r="F24" s="99"/>
      <c r="G24" s="100"/>
      <c r="H24" s="100"/>
      <c r="I24" s="100"/>
      <c r="J24" s="100"/>
      <c r="K24" s="100"/>
      <c r="L24" s="100"/>
      <c r="M24" s="100"/>
      <c r="N24" s="97" t="s">
        <v>234</v>
      </c>
      <c r="O24" s="101"/>
      <c r="P24" s="102"/>
      <c r="Q24" s="116"/>
      <c r="R24" s="153" t="e">
        <f t="shared" si="0"/>
        <v>#DIV/0!</v>
      </c>
      <c r="S24" s="819" t="s">
        <v>736</v>
      </c>
      <c r="T24" s="8"/>
      <c r="U24" s="998"/>
      <c r="V24" s="207"/>
      <c r="W24" s="207"/>
      <c r="X24" s="207"/>
      <c r="Y24" s="207"/>
      <c r="Z24" s="207"/>
      <c r="AA24" s="207"/>
      <c r="AB24" s="207"/>
      <c r="AC24"/>
      <c r="AD24"/>
      <c r="AE24"/>
      <c r="AF24"/>
      <c r="AG24"/>
      <c r="AH24" s="1000"/>
      <c r="AI24" s="1000"/>
      <c r="AJ24" s="1000"/>
      <c r="AK24"/>
      <c r="AL24"/>
      <c r="AM24"/>
      <c r="AN24"/>
      <c r="AO24"/>
      <c r="AP24"/>
      <c r="AQ24" s="1000"/>
      <c r="AR24" s="1000"/>
      <c r="AS24" s="1000"/>
      <c r="AT24" s="1000"/>
      <c r="AU24" s="1000"/>
      <c r="AV24" s="1000"/>
      <c r="AW24" s="1000"/>
      <c r="AX24" s="1000"/>
    </row>
    <row r="25" spans="1:50" ht="24" customHeight="1" thickBot="1">
      <c r="A25" s="460"/>
      <c r="B25" s="103"/>
      <c r="C25" s="208"/>
      <c r="D25" s="208" t="s">
        <v>234</v>
      </c>
      <c r="E25" s="453"/>
      <c r="F25" s="454"/>
      <c r="G25" s="455"/>
      <c r="H25" s="455"/>
      <c r="I25" s="455"/>
      <c r="J25" s="455"/>
      <c r="K25" s="455"/>
      <c r="L25" s="455"/>
      <c r="M25" s="455"/>
      <c r="N25" s="208"/>
      <c r="O25" s="456"/>
      <c r="P25" s="109"/>
      <c r="Q25" s="117"/>
      <c r="R25" s="153" t="e">
        <f t="shared" si="0"/>
        <v>#DIV/0!</v>
      </c>
      <c r="T25" s="8"/>
      <c r="U25" s="998"/>
      <c r="V25" s="207"/>
      <c r="W25" s="207"/>
      <c r="X25" s="207"/>
      <c r="Y25" s="207"/>
      <c r="Z25" s="207"/>
      <c r="AA25" s="207"/>
      <c r="AB25" s="207"/>
      <c r="AH25" s="1000"/>
      <c r="AI25" s="1000"/>
      <c r="AJ25" s="1000"/>
      <c r="AQ25" s="1000"/>
      <c r="AR25" s="1000"/>
      <c r="AS25" s="1000"/>
      <c r="AT25" s="1000"/>
      <c r="AU25" s="1000"/>
      <c r="AV25" s="1000"/>
      <c r="AW25" s="1000"/>
      <c r="AX25" s="1000"/>
    </row>
    <row r="26" spans="1:50" s="36" customFormat="1" ht="23.1" customHeight="1" thickTop="1">
      <c r="A26" s="461"/>
      <c r="B26" s="1391" t="s">
        <v>1038</v>
      </c>
      <c r="C26" s="1391"/>
      <c r="D26" s="1391"/>
      <c r="E26" s="1391"/>
      <c r="F26" s="1392"/>
      <c r="G26" s="457">
        <f t="shared" ref="G26:M26" si="3">SUM(G20:G25)</f>
        <v>0</v>
      </c>
      <c r="H26" s="457">
        <f t="shared" si="3"/>
        <v>0</v>
      </c>
      <c r="I26" s="457">
        <f t="shared" si="3"/>
        <v>0</v>
      </c>
      <c r="J26" s="457">
        <f t="shared" si="3"/>
        <v>0</v>
      </c>
      <c r="K26" s="457">
        <f t="shared" si="3"/>
        <v>0</v>
      </c>
      <c r="L26" s="457">
        <f t="shared" si="3"/>
        <v>0</v>
      </c>
      <c r="M26" s="457">
        <f t="shared" si="3"/>
        <v>0</v>
      </c>
      <c r="N26" s="471" t="s">
        <v>253</v>
      </c>
      <c r="O26" s="471" t="s">
        <v>253</v>
      </c>
      <c r="P26" s="474" t="s">
        <v>253</v>
      </c>
      <c r="Q26" s="471" t="e">
        <f>AVERAGE(Q20:Q25)</f>
        <v>#DIV/0!</v>
      </c>
      <c r="R26" s="472" t="e">
        <f>AVERAGE(R20:R25)</f>
        <v>#DIV/0!</v>
      </c>
      <c r="T26" s="8"/>
      <c r="U26" s="998"/>
      <c r="V26" s="207"/>
      <c r="W26" s="207"/>
      <c r="X26" s="207"/>
      <c r="Y26" s="207"/>
      <c r="Z26" s="207"/>
      <c r="AA26" s="207"/>
      <c r="AB26" s="207"/>
      <c r="AC26"/>
      <c r="AD26"/>
      <c r="AE26"/>
      <c r="AF26"/>
      <c r="AG26"/>
      <c r="AH26" s="1000"/>
      <c r="AI26" s="1000"/>
      <c r="AJ26" s="1000"/>
      <c r="AK26"/>
      <c r="AL26"/>
      <c r="AM26"/>
      <c r="AN26"/>
      <c r="AO26"/>
      <c r="AP26"/>
      <c r="AQ26" s="1000"/>
      <c r="AR26" s="1000"/>
      <c r="AS26" s="1000"/>
      <c r="AT26" s="1000"/>
      <c r="AU26" s="1000"/>
      <c r="AV26" s="1000"/>
      <c r="AW26" s="1000"/>
      <c r="AX26" s="1000"/>
    </row>
    <row r="27" spans="1:50" s="36" customFormat="1" ht="23.1" customHeight="1" thickBot="1">
      <c r="A27" s="466"/>
      <c r="B27" s="1398" t="s">
        <v>1128</v>
      </c>
      <c r="C27" s="1398"/>
      <c r="D27" s="1398"/>
      <c r="E27" s="1398"/>
      <c r="F27" s="1398"/>
      <c r="G27" s="1398"/>
      <c r="H27" s="1398"/>
      <c r="I27" s="1398"/>
      <c r="J27" s="1398"/>
      <c r="K27" s="1398"/>
      <c r="L27" s="1398"/>
      <c r="M27" s="1398"/>
      <c r="N27" s="1398"/>
      <c r="O27" s="1398"/>
      <c r="P27" s="1398"/>
      <c r="Q27" s="1398"/>
      <c r="R27" s="468"/>
      <c r="T27" s="998"/>
      <c r="U27" s="998"/>
      <c r="X27" s="207"/>
      <c r="Y27" s="207"/>
      <c r="Z27" s="207"/>
      <c r="AA27" s="207"/>
      <c r="AB27" s="207"/>
      <c r="AC27"/>
      <c r="AD27"/>
      <c r="AE27"/>
      <c r="AF27"/>
      <c r="AG27"/>
      <c r="AH27" s="1000"/>
      <c r="AI27" s="1000"/>
      <c r="AJ27" s="1000"/>
      <c r="AK27"/>
      <c r="AL27"/>
      <c r="AM27"/>
      <c r="AN27"/>
      <c r="AO27"/>
      <c r="AP27"/>
      <c r="AQ27" s="1000"/>
      <c r="AR27" s="1000"/>
      <c r="AS27" s="1000"/>
      <c r="AT27" s="1000"/>
      <c r="AU27" s="1000"/>
      <c r="AV27" s="1000"/>
      <c r="AW27" s="1000"/>
      <c r="AX27" s="1000"/>
    </row>
    <row r="28" spans="1:50" s="36" customFormat="1" ht="23.1" customHeight="1" thickTop="1">
      <c r="A28" s="462"/>
      <c r="B28" s="442"/>
      <c r="C28" s="443"/>
      <c r="D28" s="444" t="s">
        <v>234</v>
      </c>
      <c r="E28" s="445"/>
      <c r="F28" s="446"/>
      <c r="G28" s="447"/>
      <c r="H28" s="447"/>
      <c r="I28" s="447"/>
      <c r="J28" s="447"/>
      <c r="K28" s="447"/>
      <c r="L28" s="447"/>
      <c r="M28" s="447"/>
      <c r="N28" s="448" t="s">
        <v>234</v>
      </c>
      <c r="O28" s="449"/>
      <c r="P28" s="450"/>
      <c r="Q28" s="451"/>
      <c r="R28" s="467" t="e">
        <f t="shared" si="0"/>
        <v>#DIV/0!</v>
      </c>
      <c r="T28" s="8"/>
      <c r="U28" s="998"/>
      <c r="V28" s="207"/>
      <c r="W28" s="207"/>
      <c r="X28" s="207"/>
      <c r="Y28" s="207"/>
      <c r="Z28" s="207"/>
      <c r="AA28" s="207"/>
      <c r="AB28" s="207"/>
      <c r="AC28"/>
      <c r="AD28"/>
      <c r="AE28"/>
      <c r="AF28"/>
      <c r="AG28"/>
      <c r="AH28" s="1000"/>
      <c r="AI28" s="1000"/>
      <c r="AJ28" s="1000"/>
      <c r="AK28"/>
      <c r="AL28"/>
      <c r="AM28"/>
      <c r="AN28"/>
      <c r="AO28"/>
      <c r="AP28"/>
      <c r="AQ28" s="1000"/>
      <c r="AR28" s="1000"/>
      <c r="AS28" s="1000"/>
      <c r="AT28" s="1000"/>
      <c r="AU28" s="1000"/>
      <c r="AV28" s="1000"/>
      <c r="AW28" s="1000"/>
      <c r="AX28" s="1000"/>
    </row>
    <row r="29" spans="1:50" s="36" customFormat="1" ht="23.1" customHeight="1">
      <c r="A29" s="460"/>
      <c r="B29" s="96"/>
      <c r="C29" s="97"/>
      <c r="D29" s="119" t="s">
        <v>234</v>
      </c>
      <c r="E29" s="98"/>
      <c r="F29" s="99"/>
      <c r="G29" s="100"/>
      <c r="H29" s="100"/>
      <c r="I29" s="100"/>
      <c r="J29" s="100"/>
      <c r="K29" s="100"/>
      <c r="L29" s="100"/>
      <c r="M29" s="100"/>
      <c r="N29" s="97" t="s">
        <v>234</v>
      </c>
      <c r="O29" s="101"/>
      <c r="P29" s="102"/>
      <c r="Q29" s="116"/>
      <c r="R29" s="153" t="e">
        <f t="shared" si="0"/>
        <v>#DIV/0!</v>
      </c>
      <c r="T29" s="8"/>
      <c r="U29" s="8"/>
      <c r="V29" s="8"/>
      <c r="W29" s="8"/>
      <c r="X29" s="8"/>
      <c r="Y29" s="8"/>
      <c r="Z29" s="1"/>
      <c r="AA29"/>
      <c r="AB29"/>
      <c r="AC29"/>
      <c r="AD29"/>
      <c r="AE29"/>
      <c r="AF29"/>
      <c r="AG29"/>
      <c r="AH29"/>
      <c r="AI29"/>
      <c r="AJ29"/>
      <c r="AK29"/>
      <c r="AL29"/>
      <c r="AM29"/>
      <c r="AN29"/>
      <c r="AO29"/>
      <c r="AP29"/>
      <c r="AQ29"/>
      <c r="AR29"/>
      <c r="AS29"/>
      <c r="AT29"/>
      <c r="AU29"/>
      <c r="AV29"/>
      <c r="AW29"/>
      <c r="AX29"/>
    </row>
    <row r="30" spans="1:50" s="36" customFormat="1" ht="23.1" customHeight="1">
      <c r="A30" s="460"/>
      <c r="B30" s="96"/>
      <c r="C30" s="97"/>
      <c r="D30" s="119" t="s">
        <v>234</v>
      </c>
      <c r="E30" s="98"/>
      <c r="F30" s="99"/>
      <c r="G30" s="100"/>
      <c r="H30" s="100"/>
      <c r="I30" s="100"/>
      <c r="J30" s="100"/>
      <c r="K30" s="100"/>
      <c r="L30" s="100"/>
      <c r="M30" s="100"/>
      <c r="N30" s="97" t="s">
        <v>234</v>
      </c>
      <c r="O30" s="101"/>
      <c r="P30" s="102"/>
      <c r="Q30" s="116"/>
      <c r="R30" s="153" t="e">
        <f t="shared" si="0"/>
        <v>#DIV/0!</v>
      </c>
      <c r="T30" s="8"/>
      <c r="U30" s="998"/>
      <c r="V30" s="207"/>
      <c r="W30" s="207"/>
      <c r="X30" s="207"/>
      <c r="Y30" s="207"/>
      <c r="Z30" s="207"/>
      <c r="AA30" s="207"/>
      <c r="AB30" s="207"/>
      <c r="AC30"/>
      <c r="AD30"/>
      <c r="AE30"/>
      <c r="AF30"/>
      <c r="AG30"/>
      <c r="AH30" s="1000"/>
      <c r="AI30" s="1000"/>
      <c r="AJ30" s="1000"/>
      <c r="AK30"/>
      <c r="AL30"/>
      <c r="AM30"/>
      <c r="AN30"/>
      <c r="AO30"/>
      <c r="AP30"/>
      <c r="AQ30" s="1000"/>
      <c r="AR30" s="1000"/>
      <c r="AS30" s="1000"/>
      <c r="AT30" s="1000"/>
      <c r="AU30" s="1000"/>
      <c r="AV30" s="1000"/>
      <c r="AW30" s="1000"/>
      <c r="AX30" s="1000"/>
    </row>
    <row r="31" spans="1:50" s="36" customFormat="1" ht="23.1" customHeight="1">
      <c r="A31" s="460"/>
      <c r="B31" s="96"/>
      <c r="C31" s="97"/>
      <c r="D31" s="119" t="s">
        <v>234</v>
      </c>
      <c r="E31" s="98"/>
      <c r="F31" s="99"/>
      <c r="G31" s="100"/>
      <c r="H31" s="100"/>
      <c r="I31" s="100"/>
      <c r="J31" s="100"/>
      <c r="K31" s="100"/>
      <c r="L31" s="100"/>
      <c r="M31" s="100"/>
      <c r="N31" s="97" t="s">
        <v>234</v>
      </c>
      <c r="O31" s="101"/>
      <c r="P31" s="102"/>
      <c r="Q31" s="116"/>
      <c r="R31" s="153" t="e">
        <f t="shared" si="0"/>
        <v>#DIV/0!</v>
      </c>
      <c r="T31" s="8"/>
      <c r="U31" s="998"/>
      <c r="V31" s="207"/>
      <c r="W31" s="207"/>
      <c r="X31" s="207"/>
      <c r="Y31" s="207"/>
      <c r="Z31" s="207"/>
      <c r="AA31" s="207"/>
      <c r="AB31" s="207"/>
      <c r="AC31"/>
      <c r="AD31"/>
      <c r="AE31"/>
      <c r="AF31"/>
      <c r="AG31"/>
      <c r="AH31" s="1000"/>
      <c r="AI31" s="1000"/>
      <c r="AJ31" s="1000"/>
      <c r="AK31"/>
      <c r="AL31"/>
      <c r="AM31"/>
      <c r="AN31"/>
      <c r="AO31"/>
      <c r="AP31"/>
      <c r="AQ31" s="1000"/>
      <c r="AR31" s="1000"/>
      <c r="AS31" s="1000"/>
      <c r="AT31" s="1000"/>
      <c r="AU31" s="1000"/>
      <c r="AV31" s="1000"/>
      <c r="AW31" s="1000"/>
      <c r="AX31" s="1000"/>
    </row>
    <row r="32" spans="1:50" s="36" customFormat="1" ht="23.1" customHeight="1">
      <c r="A32" s="460"/>
      <c r="B32" s="96"/>
      <c r="C32" s="97"/>
      <c r="D32" s="119" t="s">
        <v>234</v>
      </c>
      <c r="E32" s="118"/>
      <c r="F32" s="99"/>
      <c r="G32" s="100"/>
      <c r="H32" s="100"/>
      <c r="I32" s="100"/>
      <c r="J32" s="100"/>
      <c r="K32" s="100"/>
      <c r="L32" s="100"/>
      <c r="M32" s="100"/>
      <c r="N32" s="97" t="s">
        <v>234</v>
      </c>
      <c r="O32" s="101"/>
      <c r="P32" s="102"/>
      <c r="Q32" s="116"/>
      <c r="R32" s="153" t="e">
        <f t="shared" si="0"/>
        <v>#DIV/0!</v>
      </c>
      <c r="S32" s="819" t="s">
        <v>736</v>
      </c>
      <c r="T32" s="8"/>
      <c r="U32" s="998"/>
      <c r="V32" s="207"/>
      <c r="W32" s="207"/>
      <c r="X32" s="207"/>
      <c r="Y32" s="207"/>
      <c r="Z32" s="207"/>
      <c r="AA32" s="207"/>
      <c r="AB32" s="207"/>
      <c r="AC32"/>
      <c r="AD32"/>
      <c r="AE32"/>
      <c r="AF32"/>
      <c r="AG32"/>
      <c r="AH32" s="1000"/>
      <c r="AI32" s="1000"/>
      <c r="AJ32" s="1000"/>
      <c r="AK32"/>
      <c r="AL32"/>
      <c r="AM32"/>
      <c r="AN32"/>
      <c r="AO32"/>
      <c r="AP32"/>
      <c r="AQ32" s="1000"/>
      <c r="AR32" s="1000"/>
      <c r="AS32" s="1000"/>
      <c r="AT32" s="1000"/>
      <c r="AU32" s="1000"/>
      <c r="AV32" s="1000"/>
      <c r="AW32" s="1000"/>
      <c r="AX32" s="1000"/>
    </row>
    <row r="33" spans="1:53" ht="24" customHeight="1" thickBot="1">
      <c r="A33" s="460"/>
      <c r="B33" s="103"/>
      <c r="C33" s="208"/>
      <c r="D33" s="452" t="s">
        <v>234</v>
      </c>
      <c r="E33" s="453"/>
      <c r="F33" s="454"/>
      <c r="G33" s="455"/>
      <c r="H33" s="455"/>
      <c r="I33" s="455"/>
      <c r="J33" s="455"/>
      <c r="K33" s="455"/>
      <c r="L33" s="455"/>
      <c r="M33" s="455"/>
      <c r="N33" s="208" t="s">
        <v>234</v>
      </c>
      <c r="O33" s="456"/>
      <c r="P33" s="109"/>
      <c r="Q33" s="117"/>
      <c r="R33" s="153" t="e">
        <f t="shared" si="0"/>
        <v>#DIV/0!</v>
      </c>
      <c r="T33" s="8"/>
      <c r="U33" s="998"/>
      <c r="V33" s="207"/>
      <c r="W33" s="207"/>
      <c r="X33" s="207"/>
      <c r="Y33" s="207"/>
      <c r="Z33" s="207"/>
      <c r="AA33" s="207"/>
      <c r="AB33" s="207"/>
      <c r="AH33" s="1000"/>
      <c r="AI33" s="1000"/>
      <c r="AJ33" s="1000"/>
      <c r="AQ33" s="1000"/>
      <c r="AR33" s="1000"/>
      <c r="AS33" s="1000"/>
      <c r="AT33" s="1000"/>
      <c r="AU33" s="1000"/>
      <c r="AV33" s="1000"/>
      <c r="AW33" s="1000"/>
      <c r="AX33" s="1000"/>
    </row>
    <row r="34" spans="1:53" s="36" customFormat="1" ht="23.1" customHeight="1" thickTop="1">
      <c r="A34" s="461"/>
      <c r="B34" s="1391" t="s">
        <v>1124</v>
      </c>
      <c r="C34" s="1391"/>
      <c r="D34" s="1391"/>
      <c r="E34" s="1391"/>
      <c r="F34" s="1392"/>
      <c r="G34" s="457">
        <f t="shared" ref="G34:M34" si="4">SUM(G28:G33)</f>
        <v>0</v>
      </c>
      <c r="H34" s="457">
        <f t="shared" si="4"/>
        <v>0</v>
      </c>
      <c r="I34" s="457">
        <f t="shared" si="4"/>
        <v>0</v>
      </c>
      <c r="J34" s="457">
        <f t="shared" si="4"/>
        <v>0</v>
      </c>
      <c r="K34" s="457">
        <f t="shared" si="4"/>
        <v>0</v>
      </c>
      <c r="L34" s="457">
        <f t="shared" ref="L34" si="5">SUM(L28:L33)</f>
        <v>0</v>
      </c>
      <c r="M34" s="457">
        <f t="shared" si="4"/>
        <v>0</v>
      </c>
      <c r="N34" s="471" t="s">
        <v>249</v>
      </c>
      <c r="O34" s="471" t="s">
        <v>249</v>
      </c>
      <c r="P34" s="474" t="s">
        <v>249</v>
      </c>
      <c r="Q34" s="471" t="e">
        <f>AVERAGE(Q28:Q33)</f>
        <v>#DIV/0!</v>
      </c>
      <c r="R34" s="470" t="e">
        <f>AVERAGE(R28:R33)</f>
        <v>#DIV/0!</v>
      </c>
      <c r="T34" s="8"/>
      <c r="U34" s="998"/>
      <c r="V34" s="207"/>
      <c r="W34" s="207"/>
      <c r="X34" s="207"/>
      <c r="Y34" s="207"/>
      <c r="Z34" s="207"/>
      <c r="AA34" s="207"/>
      <c r="AB34" s="207"/>
      <c r="AC34"/>
      <c r="AD34"/>
      <c r="AE34"/>
      <c r="AF34"/>
      <c r="AG34"/>
      <c r="AH34" s="1000"/>
      <c r="AI34" s="1000"/>
      <c r="AJ34" s="1000"/>
      <c r="AK34"/>
      <c r="AL34"/>
      <c r="AM34"/>
      <c r="AN34"/>
      <c r="AO34"/>
      <c r="AP34"/>
      <c r="AQ34" s="1000"/>
      <c r="AR34" s="1000"/>
      <c r="AS34" s="1000"/>
      <c r="AT34" s="1000"/>
      <c r="AU34" s="1000"/>
      <c r="AV34" s="1000"/>
      <c r="AW34" s="1000"/>
      <c r="AX34" s="1000"/>
    </row>
    <row r="35" spans="1:53" s="36" customFormat="1" ht="4.2" customHeight="1" thickBot="1">
      <c r="A35" s="463"/>
      <c r="B35" s="465"/>
      <c r="C35" s="465"/>
      <c r="D35" s="465"/>
      <c r="E35" s="465"/>
      <c r="F35" s="465"/>
      <c r="G35" s="469"/>
      <c r="H35" s="469"/>
      <c r="I35" s="469"/>
      <c r="J35" s="469"/>
      <c r="K35" s="469"/>
      <c r="L35" s="469"/>
      <c r="M35" s="469"/>
      <c r="N35" s="465"/>
      <c r="O35" s="465"/>
      <c r="P35" s="465"/>
      <c r="Q35" s="465"/>
      <c r="R35" s="473"/>
      <c r="T35" s="8"/>
      <c r="U35" s="998"/>
      <c r="V35" s="994"/>
      <c r="W35" s="994"/>
      <c r="X35" s="994"/>
      <c r="Y35" s="994"/>
      <c r="Z35" s="994"/>
      <c r="AA35" s="994"/>
      <c r="AB35" s="994"/>
      <c r="AC35" s="1"/>
      <c r="AD35" s="1"/>
      <c r="AE35" s="1"/>
      <c r="AF35" s="1"/>
      <c r="AG35" s="1"/>
      <c r="AH35" s="995"/>
      <c r="AI35" s="995"/>
      <c r="AJ35" s="995"/>
      <c r="AK35" s="1"/>
      <c r="AL35" s="1"/>
      <c r="AM35" s="1"/>
      <c r="AN35" s="1"/>
      <c r="AO35" s="1"/>
      <c r="AP35" s="1"/>
      <c r="AQ35" s="995"/>
      <c r="AR35" s="995"/>
      <c r="AS35" s="995"/>
      <c r="AT35" s="995"/>
      <c r="AU35" s="995"/>
      <c r="AV35" s="995"/>
      <c r="AW35" s="995"/>
      <c r="AX35" s="995"/>
    </row>
    <row r="36" spans="1:53" ht="22.5" customHeight="1">
      <c r="A36" s="3"/>
      <c r="B36" s="464"/>
      <c r="C36" s="464"/>
      <c r="D36" s="464"/>
      <c r="E36" s="464"/>
      <c r="F36" s="464"/>
      <c r="G36" s="464"/>
      <c r="H36" s="464"/>
      <c r="I36" s="464"/>
      <c r="J36" s="464"/>
      <c r="K36" s="464"/>
      <c r="L36" s="464"/>
      <c r="M36" s="464"/>
      <c r="N36" s="464"/>
      <c r="O36" s="464"/>
      <c r="Q36" s="120"/>
      <c r="T36" s="8"/>
      <c r="U36" s="998"/>
      <c r="V36" s="207"/>
      <c r="W36" s="207"/>
      <c r="X36" s="207"/>
      <c r="Y36" s="207"/>
      <c r="Z36" s="207"/>
      <c r="AA36" s="207"/>
      <c r="AB36" s="207"/>
      <c r="AH36" s="1000"/>
      <c r="AI36" s="1000"/>
      <c r="AJ36" s="1000"/>
      <c r="AQ36" s="1000"/>
      <c r="AR36" s="1000"/>
      <c r="AS36" s="1000"/>
      <c r="AT36" s="1000"/>
      <c r="AU36" s="1000"/>
      <c r="AV36" s="1000"/>
      <c r="AW36" s="1000"/>
      <c r="AX36" s="1000"/>
    </row>
    <row r="37" spans="1:53" ht="22.5" customHeight="1">
      <c r="N37"/>
      <c r="O37" s="10"/>
      <c r="T37" s="8"/>
      <c r="U37" s="8"/>
      <c r="V37" s="8"/>
      <c r="W37" s="8"/>
      <c r="X37" s="8"/>
      <c r="Y37" s="8"/>
      <c r="Z37" s="1"/>
    </row>
    <row r="38" spans="1:53" ht="22.5" customHeight="1">
      <c r="N38"/>
      <c r="O38" s="10"/>
      <c r="T38" s="8"/>
      <c r="U38" s="8"/>
      <c r="V38" s="8"/>
      <c r="W38" s="8"/>
      <c r="X38" s="8"/>
      <c r="Y38" s="8"/>
      <c r="Z38" s="8"/>
      <c r="AA38" s="8"/>
      <c r="AB38" s="8"/>
      <c r="AC38" s="36"/>
      <c r="AD38" s="36"/>
      <c r="AE38" s="36"/>
      <c r="AF38" s="36"/>
      <c r="AG38" s="36"/>
      <c r="AH38" s="1001"/>
      <c r="AI38" s="36"/>
      <c r="AJ38" s="36"/>
      <c r="AK38" s="36"/>
      <c r="AL38" s="36"/>
      <c r="AM38" s="36"/>
      <c r="AN38" s="36"/>
      <c r="AO38" s="36"/>
      <c r="AP38" s="36"/>
      <c r="AQ38" s="1001"/>
      <c r="AR38" s="36"/>
      <c r="AS38" s="36"/>
      <c r="AT38" s="36"/>
      <c r="AU38" s="1001"/>
      <c r="AV38" s="36"/>
      <c r="AW38" s="36"/>
      <c r="AX38" s="36"/>
    </row>
    <row r="39" spans="1:53" ht="22.5" customHeight="1">
      <c r="N39"/>
      <c r="O39" s="10"/>
      <c r="T39" s="998"/>
      <c r="U39" s="998"/>
      <c r="V39" s="998"/>
      <c r="W39" s="998"/>
      <c r="X39" s="998"/>
      <c r="Y39" s="998"/>
      <c r="Z39" s="998"/>
      <c r="AA39" s="998"/>
      <c r="AB39" s="998"/>
      <c r="AC39" s="997"/>
      <c r="AD39" s="997"/>
      <c r="AE39" s="997"/>
      <c r="AF39" s="997"/>
      <c r="AG39" s="997"/>
      <c r="AH39" s="996"/>
      <c r="AI39" s="997"/>
      <c r="AJ39" s="997"/>
      <c r="AK39" s="997"/>
      <c r="AL39" s="997"/>
      <c r="AM39" s="997"/>
      <c r="AN39" s="997"/>
      <c r="AO39" s="997"/>
      <c r="AP39" s="997"/>
      <c r="AQ39" s="996"/>
      <c r="AR39" s="997"/>
      <c r="AS39" s="997"/>
      <c r="AT39" s="997"/>
      <c r="AU39" s="996"/>
      <c r="AV39" s="997"/>
      <c r="AW39" s="997"/>
      <c r="AX39" s="997"/>
    </row>
    <row r="40" spans="1:53" ht="22.5" customHeight="1">
      <c r="W40" s="998"/>
      <c r="X40" s="998"/>
      <c r="Y40" s="998"/>
      <c r="Z40" s="998"/>
      <c r="AA40" s="998"/>
      <c r="AB40" s="998"/>
      <c r="AC40" s="998"/>
      <c r="AD40" s="998"/>
      <c r="AE40" s="998"/>
      <c r="AF40" s="998"/>
      <c r="AG40" s="997"/>
      <c r="AH40" s="997"/>
      <c r="AI40" s="997"/>
      <c r="AJ40" s="997"/>
      <c r="AK40" s="996"/>
      <c r="AL40" s="997"/>
      <c r="AM40" s="997"/>
      <c r="AN40" s="997"/>
      <c r="AO40" s="997"/>
      <c r="AP40" s="997"/>
      <c r="AQ40" s="997"/>
      <c r="AR40" s="997"/>
      <c r="AS40" s="997"/>
      <c r="AT40" s="996"/>
      <c r="AU40" s="997"/>
      <c r="AV40" s="997"/>
      <c r="AW40" s="997"/>
      <c r="AX40" s="996"/>
      <c r="AY40" s="997"/>
      <c r="AZ40" s="997"/>
      <c r="BA40" s="997"/>
    </row>
    <row r="41" spans="1:53" ht="22.5" customHeight="1">
      <c r="W41" s="998"/>
      <c r="X41" s="998"/>
      <c r="Y41" s="998"/>
      <c r="Z41" s="998"/>
      <c r="AA41" s="998"/>
      <c r="AB41" s="998"/>
      <c r="AC41" s="998"/>
      <c r="AD41" s="998"/>
      <c r="AE41" s="998"/>
      <c r="AF41" s="998"/>
      <c r="AG41" s="997"/>
      <c r="AH41" s="997"/>
      <c r="AI41" s="997"/>
      <c r="AJ41" s="997"/>
      <c r="AK41" s="996"/>
      <c r="AL41" s="997"/>
      <c r="AM41" s="997"/>
      <c r="AN41" s="997"/>
      <c r="AO41" s="997"/>
      <c r="AP41" s="997"/>
      <c r="AQ41" s="997"/>
      <c r="AR41" s="997"/>
      <c r="AS41" s="997"/>
      <c r="AT41" s="996"/>
      <c r="AU41" s="997"/>
      <c r="AV41" s="997"/>
      <c r="AW41" s="997"/>
      <c r="AX41" s="996"/>
      <c r="AY41" s="997"/>
      <c r="AZ41" s="997"/>
      <c r="BA41" s="997"/>
    </row>
    <row r="42" spans="1:53" ht="22.5" customHeight="1">
      <c r="X42" s="998"/>
      <c r="Y42" s="207"/>
      <c r="Z42" s="207"/>
      <c r="AA42" s="207"/>
      <c r="AB42" s="207"/>
      <c r="AC42" s="207"/>
      <c r="AD42" s="207"/>
      <c r="AE42" s="207"/>
      <c r="AF42" s="207"/>
      <c r="AK42" s="1000"/>
      <c r="AL42" s="1000"/>
      <c r="AM42" s="1000"/>
    </row>
    <row r="43" spans="1:53" ht="22.5" customHeight="1"/>
    <row r="44" spans="1:53" ht="22.5" customHeight="1"/>
    <row r="45" spans="1:53" ht="22.5" customHeight="1"/>
    <row r="46" spans="1:53" ht="22.5" customHeight="1">
      <c r="C46"/>
      <c r="D46"/>
      <c r="F46"/>
      <c r="G46"/>
      <c r="H46"/>
      <c r="I46"/>
      <c r="J46"/>
      <c r="K46"/>
      <c r="L46"/>
      <c r="M46"/>
      <c r="N46"/>
      <c r="O46"/>
      <c r="Q46"/>
      <c r="U46"/>
    </row>
    <row r="47" spans="1:53" ht="22.5" customHeight="1">
      <c r="C47"/>
      <c r="D47"/>
      <c r="F47"/>
      <c r="G47"/>
      <c r="H47"/>
      <c r="I47"/>
      <c r="J47"/>
      <c r="K47"/>
      <c r="L47"/>
      <c r="M47"/>
      <c r="N47"/>
      <c r="O47"/>
      <c r="Q47"/>
      <c r="U47"/>
    </row>
    <row r="48" spans="1:53" ht="22.5" customHeight="1">
      <c r="C48"/>
      <c r="D48"/>
      <c r="F48"/>
      <c r="G48"/>
      <c r="H48"/>
      <c r="I48"/>
      <c r="J48"/>
      <c r="K48"/>
      <c r="L48"/>
      <c r="M48"/>
      <c r="N48"/>
      <c r="O48"/>
      <c r="Q48"/>
      <c r="U48"/>
    </row>
    <row r="49" customFormat="1" ht="22.5" customHeight="1"/>
    <row r="50" customFormat="1" ht="22.5" customHeight="1"/>
    <row r="51" customFormat="1" ht="22.5" customHeight="1"/>
    <row r="52" customFormat="1" ht="22.5" customHeight="1"/>
    <row r="53" customFormat="1" ht="22.5" customHeight="1"/>
    <row r="54" customFormat="1" ht="22.5" customHeight="1"/>
    <row r="55" customFormat="1" ht="22.5" customHeight="1"/>
    <row r="56" customFormat="1" ht="22.5" customHeight="1"/>
    <row r="57" customFormat="1" ht="22.5" customHeight="1"/>
    <row r="58" customFormat="1" ht="22.5" customHeight="1"/>
    <row r="59" customFormat="1" ht="22.5" customHeight="1"/>
    <row r="60" customFormat="1" ht="22.5" customHeight="1"/>
    <row r="61" customFormat="1" ht="22.5" customHeight="1"/>
    <row r="62" customFormat="1" ht="22.5" customHeight="1"/>
    <row r="63" customFormat="1" ht="22.5" customHeight="1"/>
    <row r="64" customFormat="1" ht="22.5" customHeight="1"/>
    <row r="65" customFormat="1" ht="22.5" customHeight="1"/>
    <row r="66" customFormat="1" ht="22.5" customHeight="1"/>
    <row r="67" customFormat="1" ht="22.5" customHeight="1"/>
    <row r="68" customFormat="1" ht="22.5" customHeight="1"/>
    <row r="69" customFormat="1" ht="22.5" customHeight="1"/>
    <row r="70" customFormat="1" ht="22.5" customHeight="1"/>
    <row r="71" customFormat="1" ht="22.5" customHeight="1"/>
    <row r="72" customFormat="1" ht="22.5" customHeight="1"/>
    <row r="73" customFormat="1" ht="22.5" customHeight="1"/>
    <row r="74" customFormat="1" ht="22.5" customHeight="1"/>
    <row r="75" customFormat="1" ht="22.5" customHeight="1"/>
    <row r="76" customFormat="1" ht="22.5" customHeight="1"/>
    <row r="77" customFormat="1" ht="22.5" customHeight="1"/>
    <row r="78" customFormat="1" ht="22.5" customHeight="1"/>
    <row r="79" customFormat="1" ht="22.5" customHeight="1"/>
    <row r="80" customFormat="1" ht="22.5" customHeight="1"/>
    <row r="81" customFormat="1" ht="22.5" customHeight="1"/>
    <row r="82" customFormat="1" ht="22.5" customHeight="1"/>
    <row r="83" customFormat="1" ht="22.5" customHeight="1"/>
    <row r="84" customFormat="1" ht="22.5" customHeight="1"/>
    <row r="85" customFormat="1" ht="22.5" customHeight="1"/>
    <row r="86" customFormat="1" ht="22.5" customHeight="1"/>
    <row r="87" customFormat="1" ht="22.5" customHeight="1"/>
    <row r="88" customFormat="1" ht="22.5" customHeight="1"/>
    <row r="89" customFormat="1" ht="22.5" customHeight="1"/>
    <row r="90" customFormat="1" ht="22.5" customHeight="1"/>
    <row r="91" customFormat="1" ht="22.5" customHeight="1"/>
    <row r="92" customFormat="1" ht="22.5" customHeight="1"/>
    <row r="93" customFormat="1" ht="22.5" customHeight="1"/>
    <row r="94" customFormat="1" ht="22.5" customHeight="1"/>
    <row r="95" customFormat="1" ht="22.5" customHeight="1"/>
    <row r="96" customFormat="1" ht="22.5" customHeight="1"/>
    <row r="97" customFormat="1" ht="22.5" customHeight="1"/>
    <row r="98" customFormat="1" ht="22.5" customHeight="1"/>
    <row r="99" customFormat="1" ht="22.5" customHeight="1"/>
    <row r="100" customFormat="1" ht="22.5" customHeight="1"/>
    <row r="101" customFormat="1" ht="22.5" customHeight="1"/>
    <row r="102" customFormat="1" ht="22.5" customHeight="1"/>
    <row r="103" customFormat="1" ht="22.5" customHeight="1"/>
    <row r="104" customFormat="1" ht="22.5" customHeight="1"/>
    <row r="105" customFormat="1" ht="22.5" customHeight="1"/>
    <row r="106" customFormat="1" ht="22.5" customHeight="1"/>
    <row r="107" customFormat="1" ht="22.5" customHeight="1"/>
    <row r="108" customFormat="1" ht="22.5" customHeight="1"/>
    <row r="109" customFormat="1" ht="22.5" customHeight="1"/>
    <row r="110" customFormat="1" ht="22.5" customHeight="1"/>
    <row r="111" customFormat="1" ht="22.5" customHeight="1"/>
    <row r="112" customFormat="1" ht="22.5" customHeight="1"/>
    <row r="113" customFormat="1" ht="22.5" customHeight="1"/>
    <row r="114" customFormat="1" ht="22.5" customHeight="1"/>
    <row r="115" customFormat="1" ht="22.5" customHeight="1"/>
    <row r="116" customFormat="1" ht="22.5" customHeight="1"/>
    <row r="117" customFormat="1" ht="22.5" customHeight="1"/>
    <row r="118" customFormat="1" ht="22.5" customHeight="1"/>
    <row r="119" customFormat="1" ht="22.5" customHeight="1"/>
    <row r="120" customFormat="1" ht="22.5" customHeight="1"/>
    <row r="121" customFormat="1" ht="22.5" customHeight="1"/>
    <row r="122" customFormat="1" ht="22.5" customHeight="1"/>
    <row r="123" customFormat="1" ht="22.5" customHeight="1"/>
    <row r="124" customFormat="1" ht="22.5" customHeight="1"/>
    <row r="125" customFormat="1" ht="22.5" customHeight="1"/>
    <row r="126" customFormat="1" ht="22.5" customHeight="1"/>
    <row r="127" customFormat="1" ht="22.5" customHeight="1"/>
    <row r="128" customFormat="1" ht="22.5" customHeight="1"/>
    <row r="129" customFormat="1" ht="22.5" customHeight="1"/>
    <row r="130" customFormat="1" ht="22.5" customHeight="1"/>
    <row r="131" customFormat="1" ht="22.5" customHeight="1"/>
    <row r="132" customFormat="1" ht="22.5" customHeight="1"/>
    <row r="133" customFormat="1" ht="22.5" customHeight="1"/>
    <row r="134" customFormat="1" ht="22.5" customHeight="1"/>
    <row r="135" customFormat="1" ht="22.5" customHeight="1"/>
    <row r="136" customFormat="1" ht="22.5" customHeight="1"/>
    <row r="137" customFormat="1" ht="22.5" customHeight="1"/>
    <row r="138" customFormat="1" ht="22.5" customHeight="1"/>
    <row r="139" customFormat="1" ht="22.5" customHeight="1"/>
    <row r="140" customFormat="1" ht="22.5" customHeight="1"/>
    <row r="141" customFormat="1" ht="22.5" customHeight="1"/>
    <row r="142" customFormat="1" ht="22.5" customHeight="1"/>
    <row r="143" customFormat="1" ht="22.5" customHeight="1"/>
    <row r="144" customFormat="1" ht="22.5" customHeight="1"/>
    <row r="145" customFormat="1" ht="22.5" customHeight="1"/>
    <row r="146" customFormat="1" ht="22.5" customHeight="1"/>
    <row r="147" customFormat="1" ht="22.5" customHeight="1"/>
    <row r="148" customFormat="1" ht="22.5" customHeight="1"/>
    <row r="149" customFormat="1" ht="22.5" customHeight="1"/>
    <row r="150" customFormat="1" ht="22.5" customHeight="1"/>
    <row r="151" customFormat="1" ht="22.5" customHeight="1"/>
    <row r="152" customFormat="1" ht="22.5" customHeight="1"/>
    <row r="153" customFormat="1" ht="22.5" customHeight="1"/>
    <row r="154" customFormat="1" ht="22.5" customHeight="1"/>
    <row r="155" customFormat="1" ht="22.5" customHeight="1"/>
    <row r="156" customFormat="1" ht="22.5" customHeight="1"/>
    <row r="157" customFormat="1" ht="22.5" customHeight="1"/>
    <row r="158" customFormat="1" ht="22.5" customHeight="1"/>
    <row r="159" customFormat="1" ht="22.5" customHeight="1"/>
    <row r="160" customFormat="1" ht="22.5" customHeight="1"/>
    <row r="161" customFormat="1" ht="22.5" customHeight="1"/>
    <row r="162" customFormat="1" ht="22.5" customHeight="1"/>
    <row r="163" customFormat="1" ht="22.5" customHeight="1"/>
    <row r="164" customFormat="1" ht="22.5" customHeight="1"/>
    <row r="165" customFormat="1" ht="22.5" customHeight="1"/>
    <row r="166" customFormat="1" ht="22.5" customHeight="1"/>
    <row r="167" customFormat="1" ht="22.5" customHeight="1"/>
    <row r="168" customFormat="1" ht="22.5" customHeight="1"/>
    <row r="169" customFormat="1" ht="22.5" customHeight="1"/>
    <row r="170" customFormat="1" ht="22.5" customHeight="1"/>
    <row r="171" customFormat="1" ht="22.5" customHeight="1"/>
    <row r="172" customFormat="1" ht="22.5" customHeight="1"/>
    <row r="173" customFormat="1" ht="22.5" customHeight="1"/>
    <row r="174" customFormat="1" ht="22.5" customHeight="1"/>
    <row r="175" customFormat="1" ht="22.5" customHeight="1"/>
    <row r="176" customFormat="1" ht="22.5" customHeight="1"/>
    <row r="177" customFormat="1" ht="22.5" customHeight="1"/>
    <row r="178" customFormat="1" ht="22.5" customHeight="1"/>
    <row r="179" customFormat="1" ht="22.5" customHeight="1"/>
    <row r="180" customFormat="1" ht="22.5" customHeight="1"/>
    <row r="181" customFormat="1" ht="22.5" customHeight="1"/>
    <row r="182" customFormat="1" ht="22.5" customHeight="1"/>
    <row r="183" customFormat="1" ht="22.5" customHeight="1"/>
    <row r="184" customFormat="1" ht="22.5" customHeight="1"/>
    <row r="185" customFormat="1" ht="22.5" customHeight="1"/>
    <row r="186" customFormat="1" ht="22.5" customHeight="1"/>
    <row r="187" customFormat="1" ht="22.5" customHeight="1"/>
    <row r="188" customFormat="1" ht="22.5" customHeight="1"/>
    <row r="189" customFormat="1" ht="22.5" customHeight="1"/>
    <row r="190" customFormat="1" ht="22.5" customHeight="1"/>
  </sheetData>
  <sheetProtection formatCells="0" formatColumns="0" formatRows="0" insertRows="0" deleteRows="0"/>
  <mergeCells count="10">
    <mergeCell ref="B34:F34"/>
    <mergeCell ref="B3:E3"/>
    <mergeCell ref="F3:G3"/>
    <mergeCell ref="A11:A12"/>
    <mergeCell ref="B11:Q11"/>
    <mergeCell ref="A8:A10"/>
    <mergeCell ref="B27:Q27"/>
    <mergeCell ref="B19:Q19"/>
    <mergeCell ref="B26:F26"/>
    <mergeCell ref="B18:F18"/>
  </mergeCells>
  <phoneticPr fontId="2"/>
  <dataValidations count="7">
    <dataValidation type="list" allowBlank="1" showInputMessage="1" showErrorMessage="1" sqref="N28:N33 N20:N25 N8:N10 N12:N17" xr:uid="{00000000-0002-0000-0400-000000000000}">
      <formula1>",　,同一,別"</formula1>
    </dataValidation>
    <dataValidation type="list" allowBlank="1" showInputMessage="1" showErrorMessage="1" sqref="D28:D33 D20:D25 D12:D17 D8:D10" xr:uid="{00000000-0002-0000-0400-000001000000}">
      <formula1>",　,同一,類似,別"</formula1>
    </dataValidation>
    <dataValidation type="list" allowBlank="1" showInputMessage="1" showErrorMessage="1" sqref="E28:E33 E20:E25 E12:E17 E8:E10" xr:uid="{00000000-0002-0000-0400-000002000000}">
      <formula1>",　,情報通信関連コース,就職促進コース（福祉・医療系),就職促進コース(総務・経理系),就職促進コース(サービス系),就職促進コース(その他),上記以外"</formula1>
    </dataValidation>
    <dataValidation type="custom" allowBlank="1" showInputMessage="1" showErrorMessage="1" sqref="AC11:AX12 Z13 Q18 Z21 Q26 AC14:AX20 Z29 AC30:AX36 R28:R33 Q34:R35 U30:U36 Z37 AC38:AX38 U11:U12 R8:R10 R12:R18 U14:U20 U22:U28 AC22:AX28 R20:R26 G34:M35 G26:M26 G18:M18 J3:O3" xr:uid="{00000000-0002-0000-0400-000003000000}">
      <formula1>""</formula1>
    </dataValidation>
    <dataValidation type="list" allowBlank="1" showInputMessage="1" showErrorMessage="1" sqref="C12:C17" xr:uid="{00000000-0002-0000-0400-000004000000}">
      <formula1>$W$2:$AN$2</formula1>
    </dataValidation>
    <dataValidation type="list" allowBlank="1" showInputMessage="1" showErrorMessage="1" sqref="P28:P33 P12:P17 P20:P25" xr:uid="{00000000-0002-0000-0400-000005000000}">
      <formula1>$W$3:$X$3</formula1>
    </dataValidation>
    <dataValidation type="list" allowBlank="1" showInputMessage="1" showErrorMessage="1" sqref="C29:C33 C28 C20:C25" xr:uid="{00000000-0002-0000-0400-000006000000}">
      <formula1>$W$4:$AI$4</formula1>
    </dataValidation>
  </dataValidations>
  <pageMargins left="0.39370078740157483" right="0.39370078740157483" top="0.59055118110236227" bottom="0.59055118110236227" header="0.39370078740157483" footer="0.31496062992125984"/>
  <pageSetup paperSize="9" scale="66" orientation="portrait" r:id="rId1"/>
  <headerFooter alignWithMargins="0">
    <oddHeader>&amp;R&amp;10&amp;F</oddHeader>
  </headerFooter>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pageSetUpPr fitToPage="1"/>
  </sheetPr>
  <dimension ref="A1:J33"/>
  <sheetViews>
    <sheetView showZeros="0" view="pageBreakPreview" zoomScale="90" zoomScaleNormal="100" zoomScaleSheetLayoutView="90" workbookViewId="0">
      <selection activeCell="F3" sqref="F3:G3"/>
    </sheetView>
  </sheetViews>
  <sheetFormatPr defaultRowHeight="13.2"/>
  <cols>
    <col min="1" max="1" width="2.77734375" customWidth="1"/>
    <col min="2" max="2" width="9.109375" customWidth="1"/>
    <col min="3" max="4" width="6.6640625" style="1" customWidth="1"/>
    <col min="5" max="5" width="19.33203125" customWidth="1"/>
    <col min="6" max="6" width="5.6640625" style="1" customWidth="1"/>
    <col min="7" max="7" width="6.6640625" style="1" customWidth="1"/>
    <col min="8" max="8" width="14.33203125" customWidth="1"/>
    <col min="9" max="9" width="12.109375" customWidth="1"/>
    <col min="10" max="10" width="8.6640625" style="10" customWidth="1"/>
  </cols>
  <sheetData>
    <row r="1" spans="1:10" ht="16.2">
      <c r="A1" s="2" t="s">
        <v>256</v>
      </c>
    </row>
    <row r="2" spans="1:10" ht="21" customHeight="1" thickBot="1"/>
    <row r="3" spans="1:10" ht="28.5" customHeight="1" thickTop="1" thickBot="1">
      <c r="B3" s="1400" t="s">
        <v>254</v>
      </c>
      <c r="C3" s="1401"/>
      <c r="D3" s="1402"/>
      <c r="E3" s="154" t="s">
        <v>84</v>
      </c>
      <c r="F3" s="1403"/>
      <c r="G3" s="1404"/>
      <c r="H3" s="626" t="s">
        <v>83</v>
      </c>
      <c r="I3" s="155"/>
      <c r="J3" s="89"/>
    </row>
    <row r="4" spans="1:10" ht="12.75" customHeight="1"/>
    <row r="5" spans="1:10" ht="12.75" customHeight="1" thickBot="1"/>
    <row r="6" spans="1:10" ht="48.6" thickBot="1">
      <c r="B6" s="193" t="s">
        <v>1129</v>
      </c>
      <c r="C6" s="16" t="s">
        <v>13</v>
      </c>
      <c r="D6" s="25" t="s">
        <v>182</v>
      </c>
      <c r="E6" s="16" t="s">
        <v>15</v>
      </c>
      <c r="F6" s="16" t="s">
        <v>14</v>
      </c>
      <c r="G6" s="25" t="s">
        <v>156</v>
      </c>
      <c r="H6" s="16" t="s">
        <v>35</v>
      </c>
      <c r="I6" s="76" t="s">
        <v>34</v>
      </c>
      <c r="J6" s="17" t="s">
        <v>105</v>
      </c>
    </row>
    <row r="7" spans="1:10" ht="21.9" customHeight="1">
      <c r="A7" s="78" t="s">
        <v>85</v>
      </c>
      <c r="B7" s="1005" t="s">
        <v>1010</v>
      </c>
      <c r="C7" s="166" t="s">
        <v>212</v>
      </c>
      <c r="D7" s="167" t="s">
        <v>86</v>
      </c>
      <c r="E7" s="168" t="s">
        <v>276</v>
      </c>
      <c r="F7" s="167">
        <v>30</v>
      </c>
      <c r="G7" s="167" t="s">
        <v>86</v>
      </c>
      <c r="H7" s="168"/>
      <c r="I7" s="169" t="s">
        <v>257</v>
      </c>
      <c r="J7" s="170">
        <v>57.1</v>
      </c>
    </row>
    <row r="8" spans="1:10" ht="21.9" customHeight="1">
      <c r="A8" s="77"/>
      <c r="B8" s="171" t="s">
        <v>1011</v>
      </c>
      <c r="C8" s="149" t="s">
        <v>213</v>
      </c>
      <c r="D8" s="172" t="s">
        <v>183</v>
      </c>
      <c r="E8" s="173" t="s">
        <v>277</v>
      </c>
      <c r="F8" s="172">
        <v>25</v>
      </c>
      <c r="G8" s="172" t="s">
        <v>87</v>
      </c>
      <c r="H8" s="173" t="s">
        <v>88</v>
      </c>
      <c r="I8" s="174" t="s">
        <v>258</v>
      </c>
      <c r="J8" s="175">
        <v>49.8</v>
      </c>
    </row>
    <row r="9" spans="1:10" s="36" customFormat="1" ht="23.1" customHeight="1" thickBot="1">
      <c r="A9" s="77"/>
      <c r="B9" s="1006" t="s">
        <v>1011</v>
      </c>
      <c r="C9" s="176" t="s">
        <v>212</v>
      </c>
      <c r="D9" s="177" t="s">
        <v>87</v>
      </c>
      <c r="E9" s="178" t="s">
        <v>264</v>
      </c>
      <c r="F9" s="177">
        <v>30</v>
      </c>
      <c r="G9" s="177" t="s">
        <v>87</v>
      </c>
      <c r="H9" s="178" t="s">
        <v>88</v>
      </c>
      <c r="I9" s="179" t="s">
        <v>163</v>
      </c>
      <c r="J9" s="180">
        <v>62.3</v>
      </c>
    </row>
    <row r="10" spans="1:10" s="36" customFormat="1" ht="23.1" customHeight="1" thickTop="1">
      <c r="B10" s="37"/>
      <c r="C10" s="33"/>
      <c r="D10" s="38"/>
      <c r="E10" s="39"/>
      <c r="F10" s="38"/>
      <c r="G10" s="38"/>
      <c r="H10" s="39"/>
      <c r="I10" s="40"/>
      <c r="J10" s="41"/>
    </row>
    <row r="11" spans="1:10" s="36" customFormat="1" ht="23.1" customHeight="1">
      <c r="B11" s="37"/>
      <c r="C11" s="33"/>
      <c r="D11" s="33"/>
      <c r="E11" s="28"/>
      <c r="F11" s="87"/>
      <c r="G11" s="33"/>
      <c r="H11" s="28"/>
      <c r="I11" s="42"/>
      <c r="J11" s="41"/>
    </row>
    <row r="12" spans="1:10" s="36" customFormat="1" ht="23.1" customHeight="1">
      <c r="B12" s="37"/>
      <c r="C12" s="33"/>
      <c r="D12" s="33"/>
      <c r="E12" s="28"/>
      <c r="F12" s="87"/>
      <c r="G12" s="33"/>
      <c r="H12" s="28"/>
      <c r="I12" s="42"/>
      <c r="J12" s="41"/>
    </row>
    <row r="13" spans="1:10" s="36" customFormat="1" ht="23.1" customHeight="1">
      <c r="B13" s="37"/>
      <c r="C13" s="33"/>
      <c r="D13" s="33"/>
      <c r="E13" s="28"/>
      <c r="F13" s="87"/>
      <c r="G13" s="33"/>
      <c r="H13" s="28"/>
      <c r="I13" s="42"/>
      <c r="J13" s="41"/>
    </row>
    <row r="14" spans="1:10" s="36" customFormat="1" ht="23.1" customHeight="1">
      <c r="B14" s="37"/>
      <c r="C14" s="33"/>
      <c r="D14" s="33"/>
      <c r="E14" s="28"/>
      <c r="F14" s="87"/>
      <c r="G14" s="33"/>
      <c r="H14" s="28"/>
      <c r="I14" s="42"/>
      <c r="J14" s="41"/>
    </row>
    <row r="15" spans="1:10" s="36" customFormat="1" ht="23.1" customHeight="1">
      <c r="B15" s="37"/>
      <c r="C15" s="33"/>
      <c r="D15" s="33"/>
      <c r="E15" s="28"/>
      <c r="F15" s="87"/>
      <c r="G15" s="33"/>
      <c r="H15" s="28"/>
      <c r="I15" s="42"/>
      <c r="J15" s="41"/>
    </row>
    <row r="16" spans="1:10" s="36" customFormat="1" ht="23.1" customHeight="1">
      <c r="B16" s="37"/>
      <c r="C16" s="33"/>
      <c r="D16" s="33"/>
      <c r="E16" s="28"/>
      <c r="F16" s="87"/>
      <c r="G16" s="33"/>
      <c r="H16" s="28"/>
      <c r="I16" s="42"/>
      <c r="J16" s="41"/>
    </row>
    <row r="17" spans="2:10" s="36" customFormat="1" ht="23.1" customHeight="1">
      <c r="B17" s="37"/>
      <c r="C17" s="33"/>
      <c r="D17" s="33"/>
      <c r="E17" s="28"/>
      <c r="F17" s="87"/>
      <c r="G17" s="33"/>
      <c r="H17" s="28"/>
      <c r="I17" s="42"/>
      <c r="J17" s="41"/>
    </row>
    <row r="18" spans="2:10" s="36" customFormat="1" ht="23.1" customHeight="1">
      <c r="B18" s="37"/>
      <c r="C18" s="33"/>
      <c r="D18" s="33"/>
      <c r="E18" s="28"/>
      <c r="F18" s="87"/>
      <c r="G18" s="33"/>
      <c r="H18" s="28"/>
      <c r="I18" s="42"/>
      <c r="J18" s="41"/>
    </row>
    <row r="19" spans="2:10" s="36" customFormat="1" ht="23.1" customHeight="1">
      <c r="B19" s="37"/>
      <c r="C19" s="33"/>
      <c r="D19" s="33"/>
      <c r="E19" s="28"/>
      <c r="F19" s="87"/>
      <c r="G19" s="33"/>
      <c r="H19" s="28"/>
      <c r="I19" s="42"/>
      <c r="J19" s="41"/>
    </row>
    <row r="20" spans="2:10" s="36" customFormat="1" ht="23.1" customHeight="1">
      <c r="B20" s="37"/>
      <c r="C20" s="33"/>
      <c r="D20" s="33"/>
      <c r="E20" s="28"/>
      <c r="F20" s="87"/>
      <c r="G20" s="33"/>
      <c r="H20" s="28"/>
      <c r="I20" s="42"/>
      <c r="J20" s="41"/>
    </row>
    <row r="21" spans="2:10" s="36" customFormat="1" ht="23.1" customHeight="1">
      <c r="B21" s="37"/>
      <c r="C21" s="33"/>
      <c r="D21" s="33"/>
      <c r="E21" s="28"/>
      <c r="F21" s="87"/>
      <c r="G21" s="33"/>
      <c r="H21" s="28"/>
      <c r="I21" s="42"/>
      <c r="J21" s="41"/>
    </row>
    <row r="22" spans="2:10" s="36" customFormat="1" ht="23.1" customHeight="1">
      <c r="B22" s="37"/>
      <c r="C22" s="33"/>
      <c r="D22" s="33"/>
      <c r="E22" s="28"/>
      <c r="F22" s="87"/>
      <c r="G22" s="33"/>
      <c r="H22" s="28"/>
      <c r="I22" s="42"/>
      <c r="J22" s="41"/>
    </row>
    <row r="23" spans="2:10" s="36" customFormat="1" ht="23.1" customHeight="1">
      <c r="B23" s="37"/>
      <c r="C23" s="33"/>
      <c r="D23" s="33"/>
      <c r="E23" s="28"/>
      <c r="F23" s="87"/>
      <c r="G23" s="33"/>
      <c r="H23" s="28"/>
      <c r="I23" s="42"/>
      <c r="J23" s="41"/>
    </row>
    <row r="24" spans="2:10" s="36" customFormat="1" ht="23.1" customHeight="1">
      <c r="B24" s="37"/>
      <c r="C24" s="33"/>
      <c r="D24" s="33"/>
      <c r="E24" s="28"/>
      <c r="F24" s="87"/>
      <c r="G24" s="33"/>
      <c r="H24" s="28"/>
      <c r="I24" s="42"/>
      <c r="J24" s="41"/>
    </row>
    <row r="25" spans="2:10" s="36" customFormat="1" ht="23.1" customHeight="1">
      <c r="B25" s="37"/>
      <c r="C25" s="33"/>
      <c r="D25" s="33"/>
      <c r="E25" s="28"/>
      <c r="F25" s="87"/>
      <c r="G25" s="33"/>
      <c r="H25" s="28"/>
      <c r="I25" s="42"/>
      <c r="J25" s="41"/>
    </row>
    <row r="26" spans="2:10" s="36" customFormat="1" ht="23.1" customHeight="1">
      <c r="B26" s="37"/>
      <c r="C26" s="33"/>
      <c r="D26" s="33"/>
      <c r="E26" s="28"/>
      <c r="F26" s="87"/>
      <c r="G26" s="33"/>
      <c r="H26" s="28"/>
      <c r="I26" s="42"/>
      <c r="J26" s="41"/>
    </row>
    <row r="27" spans="2:10" s="36" customFormat="1" ht="23.1" customHeight="1">
      <c r="B27" s="37"/>
      <c r="C27" s="33"/>
      <c r="D27" s="33"/>
      <c r="E27" s="28"/>
      <c r="F27" s="87"/>
      <c r="G27" s="33"/>
      <c r="H27" s="28"/>
      <c r="I27" s="42"/>
      <c r="J27" s="41"/>
    </row>
    <row r="28" spans="2:10" s="36" customFormat="1" ht="23.1" customHeight="1">
      <c r="B28" s="37"/>
      <c r="C28" s="33"/>
      <c r="D28" s="33"/>
      <c r="E28" s="28"/>
      <c r="F28" s="87"/>
      <c r="G28" s="33"/>
      <c r="H28" s="28"/>
      <c r="I28" s="42"/>
      <c r="J28" s="41"/>
    </row>
    <row r="29" spans="2:10" s="36" customFormat="1" ht="23.1" customHeight="1">
      <c r="B29" s="37"/>
      <c r="C29" s="33"/>
      <c r="D29" s="33"/>
      <c r="E29" s="28"/>
      <c r="F29" s="87"/>
      <c r="G29" s="33"/>
      <c r="H29" s="28"/>
      <c r="I29" s="42"/>
      <c r="J29" s="41"/>
    </row>
    <row r="30" spans="2:10" s="36" customFormat="1" ht="23.1" customHeight="1">
      <c r="B30" s="37"/>
      <c r="C30" s="33"/>
      <c r="D30" s="33"/>
      <c r="E30" s="28"/>
      <c r="F30" s="87"/>
      <c r="G30" s="33"/>
      <c r="H30" s="28"/>
      <c r="I30" s="42"/>
      <c r="J30" s="41"/>
    </row>
    <row r="31" spans="2:10" s="36" customFormat="1" ht="23.1" customHeight="1" thickBot="1">
      <c r="B31" s="43"/>
      <c r="C31" s="44"/>
      <c r="D31" s="44"/>
      <c r="E31" s="45"/>
      <c r="F31" s="88"/>
      <c r="G31" s="44"/>
      <c r="H31" s="45"/>
      <c r="I31" s="46"/>
      <c r="J31" s="47"/>
    </row>
    <row r="32" spans="2:10" ht="24" customHeight="1" thickTop="1" thickBot="1">
      <c r="B32" s="1405" t="s">
        <v>51</v>
      </c>
      <c r="C32" s="1406"/>
      <c r="D32" s="1406"/>
      <c r="E32" s="1406"/>
      <c r="F32" s="1406"/>
      <c r="G32" s="1406"/>
      <c r="H32" s="1406"/>
      <c r="I32" s="1407"/>
      <c r="J32" s="48" t="e">
        <f>AVERAGE(J10:J31)</f>
        <v>#DIV/0!</v>
      </c>
    </row>
    <row r="33" spans="1:10">
      <c r="A33" s="3"/>
      <c r="B33" s="1408"/>
      <c r="C33" s="1408"/>
      <c r="D33" s="1408"/>
      <c r="E33" s="1408"/>
      <c r="F33" s="1408"/>
      <c r="G33" s="1408"/>
      <c r="H33" s="1408"/>
      <c r="I33" s="1408"/>
      <c r="J33" s="1408"/>
    </row>
  </sheetData>
  <sheetProtection formatCells="0" formatColumns="0" formatRows="0" insertRows="0" deleteRows="0"/>
  <mergeCells count="4">
    <mergeCell ref="B3:D3"/>
    <mergeCell ref="F3:G3"/>
    <mergeCell ref="B32:I32"/>
    <mergeCell ref="B33:J33"/>
  </mergeCells>
  <phoneticPr fontId="2"/>
  <dataValidations count="2">
    <dataValidation type="list" allowBlank="1" showInputMessage="1" showErrorMessage="1" sqref="F3:G3 I3" xr:uid="{00000000-0002-0000-0500-000000000000}">
      <formula1>",　,有,無,"</formula1>
    </dataValidation>
    <dataValidation type="custom" allowBlank="1" showInputMessage="1" showErrorMessage="1" sqref="J32" xr:uid="{00000000-0002-0000-0500-000001000000}">
      <formula1>""</formula1>
    </dataValidation>
  </dataValidations>
  <pageMargins left="0.39370078740157483" right="0.39370078740157483" top="0.59055118110236227" bottom="0.59055118110236227" header="0.39370078740157483" footer="0.31496062992125984"/>
  <pageSetup paperSize="9" orientation="portrait" r:id="rId1"/>
  <headerFooter alignWithMargins="0">
    <oddHeader>&amp;R&amp;10&amp;F</oddHeader>
  </headerFooter>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dimension ref="A1:J78"/>
  <sheetViews>
    <sheetView showZeros="0" view="pageBreakPreview" zoomScale="90" zoomScaleNormal="100" zoomScaleSheetLayoutView="90" workbookViewId="0">
      <selection activeCell="D6" sqref="D6"/>
    </sheetView>
  </sheetViews>
  <sheetFormatPr defaultRowHeight="13.2"/>
  <cols>
    <col min="1" max="1" width="3.6640625" customWidth="1"/>
    <col min="2" max="2" width="19.6640625" style="1" customWidth="1"/>
    <col min="3" max="3" width="12" customWidth="1"/>
    <col min="4" max="4" width="49.109375" customWidth="1"/>
    <col min="5" max="5" width="7.33203125" customWidth="1"/>
    <col min="6" max="7" width="3.33203125" customWidth="1"/>
    <col min="8" max="8" width="56.21875" customWidth="1"/>
  </cols>
  <sheetData>
    <row r="1" spans="1:10" ht="24" customHeight="1">
      <c r="A1" s="2" t="s">
        <v>316</v>
      </c>
    </row>
    <row r="2" spans="1:10" ht="13.8" thickBot="1"/>
    <row r="3" spans="1:10" ht="30" customHeight="1" thickBot="1">
      <c r="B3" s="217" t="s">
        <v>50</v>
      </c>
      <c r="C3" s="986"/>
      <c r="D3" s="1018" t="str">
        <f>Data!$I$26</f>
        <v/>
      </c>
      <c r="E3" s="218"/>
    </row>
    <row r="4" spans="1:10" ht="30" customHeight="1" thickBot="1">
      <c r="B4" s="313" t="s">
        <v>262</v>
      </c>
      <c r="C4" s="987"/>
      <c r="D4" s="1019" t="str">
        <f>CONCATENATE(Data!$I$27,"　",Data!$I$28)</f>
        <v>　</v>
      </c>
      <c r="E4" s="227"/>
      <c r="I4" s="347" t="s">
        <v>629</v>
      </c>
      <c r="J4" s="347">
        <f>'４訓練の概要'!D20</f>
        <v>0</v>
      </c>
    </row>
    <row r="5" spans="1:10" ht="10.199999999999999" customHeight="1" thickBot="1">
      <c r="B5" s="229"/>
      <c r="C5" s="229"/>
      <c r="D5" s="19"/>
      <c r="E5" s="229"/>
      <c r="H5" s="577" t="s">
        <v>663</v>
      </c>
    </row>
    <row r="6" spans="1:10" ht="40.950000000000003" customHeight="1" thickTop="1" thickBot="1">
      <c r="B6" s="1272" t="s">
        <v>381</v>
      </c>
      <c r="C6" s="1294"/>
      <c r="D6" s="1224"/>
      <c r="E6" s="318"/>
      <c r="H6" s="1002" t="s">
        <v>1002</v>
      </c>
    </row>
    <row r="7" spans="1:10" ht="30" customHeight="1" thickTop="1">
      <c r="B7" s="369" t="s">
        <v>343</v>
      </c>
      <c r="C7" s="1003" t="s">
        <v>1004</v>
      </c>
      <c r="D7" s="486"/>
      <c r="E7" s="231"/>
      <c r="H7" s="349"/>
    </row>
    <row r="8" spans="1:10" ht="46.95" customHeight="1" thickBot="1">
      <c r="B8" s="369" t="s">
        <v>28</v>
      </c>
      <c r="C8" s="1003" t="s">
        <v>1003</v>
      </c>
      <c r="D8" s="1235"/>
      <c r="E8" s="231" t="s">
        <v>350</v>
      </c>
      <c r="H8" s="349" t="s">
        <v>992</v>
      </c>
    </row>
    <row r="9" spans="1:10" ht="30" customHeight="1" thickTop="1" thickBot="1">
      <c r="B9" s="1267" t="s">
        <v>27</v>
      </c>
      <c r="C9" s="1268"/>
      <c r="D9" s="1224"/>
      <c r="E9" s="319"/>
      <c r="H9" s="349"/>
    </row>
    <row r="10" spans="1:10" ht="30" customHeight="1" thickTop="1">
      <c r="B10" s="1267" t="s">
        <v>114</v>
      </c>
      <c r="C10" s="1268"/>
      <c r="D10" s="1236"/>
      <c r="E10" s="309" t="s">
        <v>732</v>
      </c>
      <c r="H10" s="349"/>
    </row>
    <row r="11" spans="1:10" ht="30" customHeight="1" thickBot="1">
      <c r="B11" s="1378" t="s">
        <v>63</v>
      </c>
      <c r="C11" s="436" t="s">
        <v>64</v>
      </c>
      <c r="D11" s="1237"/>
      <c r="E11" s="310" t="s">
        <v>498</v>
      </c>
      <c r="H11" s="349"/>
    </row>
    <row r="12" spans="1:10" ht="30" customHeight="1" thickTop="1" thickBot="1">
      <c r="B12" s="1379"/>
      <c r="C12" s="475" t="s">
        <v>346</v>
      </c>
      <c r="D12" s="1020">
        <f>ROUNDUP(D11*1000/80,0)</f>
        <v>0</v>
      </c>
      <c r="E12" s="310" t="s">
        <v>73</v>
      </c>
      <c r="H12" s="349" t="s">
        <v>500</v>
      </c>
    </row>
    <row r="13" spans="1:10" ht="30" customHeight="1" thickTop="1" thickBot="1">
      <c r="B13" s="1409" t="s">
        <v>1138</v>
      </c>
      <c r="C13" s="1412"/>
      <c r="D13" s="1232"/>
      <c r="E13" s="339" t="s">
        <v>371</v>
      </c>
      <c r="H13" s="349"/>
    </row>
    <row r="14" spans="1:10" ht="30" customHeight="1" thickTop="1" thickBot="1">
      <c r="B14" s="1409" t="s">
        <v>24</v>
      </c>
      <c r="C14" s="1412"/>
      <c r="D14" s="1232"/>
      <c r="E14" s="339" t="s">
        <v>371</v>
      </c>
      <c r="H14" s="349"/>
    </row>
    <row r="15" spans="1:10" ht="30" customHeight="1" thickTop="1" thickBot="1">
      <c r="B15" s="18" t="s">
        <v>1022</v>
      </c>
      <c r="C15" s="476" t="s">
        <v>360</v>
      </c>
      <c r="D15" s="1232"/>
      <c r="E15" s="339" t="s">
        <v>371</v>
      </c>
      <c r="H15" s="349"/>
    </row>
    <row r="16" spans="1:10" ht="30" customHeight="1" thickTop="1">
      <c r="B16" s="1409" t="s">
        <v>67</v>
      </c>
      <c r="C16" s="476" t="s">
        <v>360</v>
      </c>
      <c r="D16" s="1232"/>
      <c r="E16" s="321" t="s">
        <v>371</v>
      </c>
      <c r="H16" s="349"/>
    </row>
    <row r="17" spans="2:8" ht="30" customHeight="1" thickBot="1">
      <c r="B17" s="1409"/>
      <c r="C17" s="477" t="s">
        <v>287</v>
      </c>
      <c r="D17" s="1238"/>
      <c r="E17" s="321" t="s">
        <v>371</v>
      </c>
      <c r="H17" s="349"/>
    </row>
    <row r="18" spans="2:8" ht="30" customHeight="1" thickTop="1">
      <c r="B18" s="1267" t="s">
        <v>278</v>
      </c>
      <c r="C18" s="478" t="s">
        <v>68</v>
      </c>
      <c r="D18" s="1232"/>
      <c r="E18" s="310" t="s">
        <v>404</v>
      </c>
      <c r="H18" s="1415" t="s">
        <v>1005</v>
      </c>
    </row>
    <row r="19" spans="2:8" ht="30" customHeight="1">
      <c r="B19" s="1267"/>
      <c r="C19" s="432" t="s">
        <v>1018</v>
      </c>
      <c r="D19" s="1239"/>
      <c r="E19" s="310" t="s">
        <v>404</v>
      </c>
      <c r="H19" s="1416"/>
    </row>
    <row r="20" spans="2:8" ht="30" customHeight="1">
      <c r="B20" s="1267"/>
      <c r="C20" s="478" t="s">
        <v>69</v>
      </c>
      <c r="D20" s="1240"/>
      <c r="E20" s="310" t="s">
        <v>404</v>
      </c>
      <c r="H20" s="1417"/>
    </row>
    <row r="21" spans="2:8" ht="30" customHeight="1">
      <c r="B21" s="1378"/>
      <c r="C21" s="1012" t="s">
        <v>1019</v>
      </c>
      <c r="D21" s="1237"/>
      <c r="E21" s="1011" t="s">
        <v>404</v>
      </c>
      <c r="H21" s="1417"/>
    </row>
    <row r="22" spans="2:8" ht="30" customHeight="1">
      <c r="B22" s="1378"/>
      <c r="C22" s="1012" t="s">
        <v>1020</v>
      </c>
      <c r="D22" s="1237"/>
      <c r="E22" s="1011" t="s">
        <v>404</v>
      </c>
      <c r="H22" s="1417"/>
    </row>
    <row r="23" spans="2:8" ht="30" customHeight="1" thickBot="1">
      <c r="B23" s="1270"/>
      <c r="C23" s="1012" t="s">
        <v>1021</v>
      </c>
      <c r="D23" s="1238"/>
      <c r="E23" s="352" t="s">
        <v>404</v>
      </c>
      <c r="H23" s="1418"/>
    </row>
    <row r="24" spans="2:8" ht="36" customHeight="1" thickTop="1" thickBot="1">
      <c r="B24" s="1419" t="s">
        <v>74</v>
      </c>
      <c r="C24" s="1420"/>
      <c r="D24" s="332"/>
      <c r="E24" s="605" t="s">
        <v>115</v>
      </c>
      <c r="H24" s="350" t="s">
        <v>733</v>
      </c>
    </row>
    <row r="25" spans="2:8" ht="30" customHeight="1" thickTop="1">
      <c r="B25" s="1379" t="s">
        <v>684</v>
      </c>
      <c r="C25" s="479" t="s">
        <v>58</v>
      </c>
      <c r="D25" s="1232"/>
      <c r="E25" s="337"/>
      <c r="H25" s="1415" t="s">
        <v>1012</v>
      </c>
    </row>
    <row r="26" spans="2:8" ht="30" customHeight="1" thickBot="1">
      <c r="B26" s="1409"/>
      <c r="C26" s="436" t="s">
        <v>347</v>
      </c>
      <c r="D26" s="1241"/>
      <c r="E26" s="309" t="s">
        <v>348</v>
      </c>
      <c r="H26" s="1421"/>
    </row>
    <row r="27" spans="2:8" ht="30" customHeight="1" thickTop="1" thickBot="1">
      <c r="B27" s="1409"/>
      <c r="C27" s="487" t="s">
        <v>214</v>
      </c>
      <c r="D27" s="1021" t="e">
        <f>ROUNDDOWN($D26/$J$4,2)</f>
        <v>#DIV/0!</v>
      </c>
      <c r="E27" s="309" t="s">
        <v>107</v>
      </c>
      <c r="H27" s="350" t="s">
        <v>683</v>
      </c>
    </row>
    <row r="28" spans="2:8" ht="30" customHeight="1" thickTop="1">
      <c r="B28" s="1409"/>
      <c r="C28" s="436" t="s">
        <v>75</v>
      </c>
      <c r="D28" s="1242"/>
      <c r="E28" s="320" t="s">
        <v>676</v>
      </c>
      <c r="H28" s="349"/>
    </row>
    <row r="29" spans="2:8" ht="30" customHeight="1" thickBot="1">
      <c r="B29" s="1409"/>
      <c r="C29" s="436" t="s">
        <v>76</v>
      </c>
      <c r="D29" s="1243"/>
      <c r="E29" s="226" t="s">
        <v>676</v>
      </c>
      <c r="H29" s="349"/>
    </row>
    <row r="30" spans="2:8" ht="30" customHeight="1" thickTop="1">
      <c r="B30" s="1378" t="s">
        <v>633</v>
      </c>
      <c r="C30" s="428" t="s">
        <v>380</v>
      </c>
      <c r="D30" s="1242"/>
      <c r="E30" s="311" t="s">
        <v>108</v>
      </c>
      <c r="H30" s="350" t="s">
        <v>400</v>
      </c>
    </row>
    <row r="31" spans="2:8" ht="30" customHeight="1">
      <c r="B31" s="1282"/>
      <c r="C31" s="480" t="s">
        <v>77</v>
      </c>
      <c r="D31" s="1244"/>
      <c r="E31" s="311"/>
      <c r="H31" s="349"/>
    </row>
    <row r="32" spans="2:8" ht="30" customHeight="1">
      <c r="B32" s="1282"/>
      <c r="C32" s="436" t="s">
        <v>59</v>
      </c>
      <c r="D32" s="1245"/>
      <c r="E32" s="311"/>
      <c r="H32" s="349"/>
    </row>
    <row r="33" spans="2:8" ht="30" customHeight="1">
      <c r="B33" s="1282"/>
      <c r="C33" s="436" t="s">
        <v>78</v>
      </c>
      <c r="D33" s="1245"/>
      <c r="E33" s="311"/>
      <c r="H33" s="350" t="s">
        <v>401</v>
      </c>
    </row>
    <row r="34" spans="2:8" ht="30" customHeight="1" thickBot="1">
      <c r="B34" s="1379"/>
      <c r="C34" s="436" t="s">
        <v>349</v>
      </c>
      <c r="D34" s="1246"/>
      <c r="E34" s="311"/>
      <c r="H34" s="349"/>
    </row>
    <row r="35" spans="2:8" ht="30" customHeight="1" thickTop="1" thickBot="1">
      <c r="B35" s="1409" t="s">
        <v>120</v>
      </c>
      <c r="C35" s="1412"/>
      <c r="D35" s="1234"/>
      <c r="E35" s="309" t="s">
        <v>108</v>
      </c>
      <c r="H35" s="1413" t="s">
        <v>403</v>
      </c>
    </row>
    <row r="36" spans="2:8" ht="30" customHeight="1" thickTop="1" thickBot="1">
      <c r="B36" s="1409" t="s">
        <v>65</v>
      </c>
      <c r="C36" s="1412"/>
      <c r="D36" s="1234"/>
      <c r="E36" s="309" t="s">
        <v>108</v>
      </c>
      <c r="H36" s="1413"/>
    </row>
    <row r="37" spans="2:8" ht="30" customHeight="1" thickTop="1" thickBot="1">
      <c r="B37" s="1410" t="s">
        <v>66</v>
      </c>
      <c r="C37" s="1411"/>
      <c r="D37" s="1234"/>
      <c r="E37" s="338" t="s">
        <v>108</v>
      </c>
      <c r="H37" s="1413"/>
    </row>
    <row r="38" spans="2:8" ht="30" customHeight="1" thickTop="1">
      <c r="B38" s="1282" t="s">
        <v>375</v>
      </c>
      <c r="C38" s="481" t="s">
        <v>58</v>
      </c>
      <c r="D38" s="1236"/>
      <c r="E38" s="337"/>
      <c r="H38" s="1414" t="s">
        <v>1013</v>
      </c>
    </row>
    <row r="39" spans="2:8" ht="30" customHeight="1" thickBot="1">
      <c r="B39" s="1282"/>
      <c r="C39" s="482" t="s">
        <v>347</v>
      </c>
      <c r="D39" s="1247"/>
      <c r="E39" s="309" t="s">
        <v>348</v>
      </c>
      <c r="H39" s="1414"/>
    </row>
    <row r="40" spans="2:8" ht="30" customHeight="1" thickTop="1" thickBot="1">
      <c r="B40" s="1282"/>
      <c r="C40" s="487" t="s">
        <v>214</v>
      </c>
      <c r="D40" s="1021" t="e">
        <f>ROUNDDOWN($D39/$J$4,2)</f>
        <v>#DIV/0!</v>
      </c>
      <c r="E40" s="309" t="s">
        <v>107</v>
      </c>
      <c r="H40" s="350" t="s">
        <v>683</v>
      </c>
    </row>
    <row r="41" spans="2:8" ht="30" customHeight="1" thickTop="1">
      <c r="B41" s="1282"/>
      <c r="C41" s="482" t="s">
        <v>75</v>
      </c>
      <c r="D41" s="1244"/>
      <c r="E41" s="320" t="s">
        <v>676</v>
      </c>
      <c r="H41" s="349"/>
    </row>
    <row r="42" spans="2:8" ht="30" customHeight="1" thickBot="1">
      <c r="B42" s="1282"/>
      <c r="C42" s="482" t="s">
        <v>76</v>
      </c>
      <c r="D42" s="1230"/>
      <c r="E42" s="226" t="s">
        <v>676</v>
      </c>
      <c r="H42" s="349"/>
    </row>
    <row r="43" spans="2:8" ht="30" customHeight="1" thickTop="1">
      <c r="B43" s="1378" t="s">
        <v>376</v>
      </c>
      <c r="C43" s="482" t="s">
        <v>58</v>
      </c>
      <c r="D43" s="1232"/>
      <c r="E43" s="309"/>
      <c r="H43" s="349"/>
    </row>
    <row r="44" spans="2:8" ht="30" customHeight="1" thickBot="1">
      <c r="B44" s="1282"/>
      <c r="C44" s="482" t="s">
        <v>347</v>
      </c>
      <c r="D44" s="1247"/>
      <c r="E44" s="309" t="s">
        <v>348</v>
      </c>
      <c r="H44" s="349" t="s">
        <v>1014</v>
      </c>
    </row>
    <row r="45" spans="2:8" ht="30" customHeight="1" thickTop="1" thickBot="1">
      <c r="B45" s="1282"/>
      <c r="C45" s="487" t="s">
        <v>214</v>
      </c>
      <c r="D45" s="1021" t="e">
        <f>ROUNDDOWN($D44/$J$4,2)</f>
        <v>#DIV/0!</v>
      </c>
      <c r="E45" s="309" t="s">
        <v>107</v>
      </c>
      <c r="H45" s="350" t="s">
        <v>683</v>
      </c>
    </row>
    <row r="46" spans="2:8" ht="30" customHeight="1" thickTop="1">
      <c r="B46" s="1282"/>
      <c r="C46" s="482" t="s">
        <v>75</v>
      </c>
      <c r="D46" s="1244"/>
      <c r="E46" s="320" t="s">
        <v>676</v>
      </c>
      <c r="H46" s="349"/>
    </row>
    <row r="47" spans="2:8" ht="30" customHeight="1" thickBot="1">
      <c r="B47" s="1282"/>
      <c r="C47" s="482" t="s">
        <v>76</v>
      </c>
      <c r="D47" s="1230"/>
      <c r="E47" s="226" t="s">
        <v>676</v>
      </c>
      <c r="H47" s="349"/>
    </row>
    <row r="48" spans="2:8" ht="30" customHeight="1" thickTop="1">
      <c r="B48" s="1378" t="s">
        <v>377</v>
      </c>
      <c r="C48" s="482" t="s">
        <v>58</v>
      </c>
      <c r="D48" s="1232"/>
      <c r="E48" s="309"/>
      <c r="H48" s="606" t="s">
        <v>685</v>
      </c>
    </row>
    <row r="49" spans="2:8" ht="30" customHeight="1" thickBot="1">
      <c r="B49" s="1282"/>
      <c r="C49" s="482" t="s">
        <v>347</v>
      </c>
      <c r="D49" s="1247"/>
      <c r="E49" s="309" t="s">
        <v>348</v>
      </c>
      <c r="H49" s="349" t="s">
        <v>1014</v>
      </c>
    </row>
    <row r="50" spans="2:8" ht="30" customHeight="1" thickTop="1" thickBot="1">
      <c r="B50" s="1282"/>
      <c r="C50" s="487" t="s">
        <v>214</v>
      </c>
      <c r="D50" s="1021" t="e">
        <f>ROUNDDOWN($D49/$J$4,2)</f>
        <v>#DIV/0!</v>
      </c>
      <c r="E50" s="309" t="s">
        <v>107</v>
      </c>
      <c r="H50" s="350" t="s">
        <v>683</v>
      </c>
    </row>
    <row r="51" spans="2:8" ht="30" customHeight="1" thickTop="1">
      <c r="B51" s="1282"/>
      <c r="C51" s="482" t="s">
        <v>75</v>
      </c>
      <c r="D51" s="1244"/>
      <c r="E51" s="320" t="s">
        <v>676</v>
      </c>
      <c r="H51" s="349"/>
    </row>
    <row r="52" spans="2:8" ht="30" customHeight="1" thickBot="1">
      <c r="B52" s="1282"/>
      <c r="C52" s="482" t="s">
        <v>76</v>
      </c>
      <c r="D52" s="1230"/>
      <c r="E52" s="226" t="s">
        <v>676</v>
      </c>
      <c r="H52" s="349"/>
    </row>
    <row r="53" spans="2:8" ht="30" customHeight="1" thickTop="1">
      <c r="B53" s="1378" t="s">
        <v>378</v>
      </c>
      <c r="C53" s="483" t="s">
        <v>379</v>
      </c>
      <c r="D53" s="1242"/>
      <c r="E53" s="311" t="s">
        <v>108</v>
      </c>
      <c r="H53" s="350" t="s">
        <v>402</v>
      </c>
    </row>
    <row r="54" spans="2:8" ht="30" customHeight="1">
      <c r="B54" s="1282"/>
      <c r="C54" s="484" t="s">
        <v>77</v>
      </c>
      <c r="D54" s="1244"/>
      <c r="E54" s="311"/>
      <c r="H54" s="350"/>
    </row>
    <row r="55" spans="2:8" ht="30" customHeight="1">
      <c r="B55" s="1282"/>
      <c r="C55" s="430" t="s">
        <v>59</v>
      </c>
      <c r="D55" s="1245"/>
      <c r="E55" s="311"/>
      <c r="H55" s="349"/>
    </row>
    <row r="56" spans="2:8" ht="30" customHeight="1">
      <c r="B56" s="1282"/>
      <c r="C56" s="430" t="s">
        <v>78</v>
      </c>
      <c r="D56" s="1245"/>
      <c r="E56" s="311"/>
      <c r="H56" s="349"/>
    </row>
    <row r="57" spans="2:8" ht="30" customHeight="1" thickBot="1">
      <c r="B57" s="1301"/>
      <c r="C57" s="485" t="s">
        <v>349</v>
      </c>
      <c r="D57" s="1246"/>
      <c r="E57" s="340"/>
      <c r="H57" s="351"/>
    </row>
    <row r="58" spans="2:8" ht="9.6" customHeight="1">
      <c r="B58"/>
    </row>
    <row r="59" spans="2:8" ht="30" customHeight="1">
      <c r="B59"/>
    </row>
    <row r="60" spans="2:8" ht="30" customHeight="1">
      <c r="B60"/>
    </row>
    <row r="61" spans="2:8" ht="30" customHeight="1">
      <c r="B61"/>
    </row>
    <row r="62" spans="2:8" ht="30" customHeight="1">
      <c r="B62"/>
    </row>
    <row r="63" spans="2:8" ht="30" customHeight="1">
      <c r="B63"/>
    </row>
    <row r="64" spans="2:8" ht="30" customHeight="1">
      <c r="B64"/>
    </row>
    <row r="65" spans="2:2" ht="30" customHeight="1">
      <c r="B65"/>
    </row>
    <row r="66" spans="2:2" ht="30" customHeight="1">
      <c r="B66"/>
    </row>
    <row r="67" spans="2:2" ht="30" customHeight="1">
      <c r="B67"/>
    </row>
    <row r="68" spans="2:2" ht="30" customHeight="1">
      <c r="B68"/>
    </row>
    <row r="69" spans="2:2" ht="30" customHeight="1">
      <c r="B69"/>
    </row>
    <row r="70" spans="2:2" ht="30" customHeight="1">
      <c r="B70"/>
    </row>
    <row r="71" spans="2:2">
      <c r="B71"/>
    </row>
    <row r="72" spans="2:2">
      <c r="B72"/>
    </row>
    <row r="73" spans="2:2">
      <c r="B73"/>
    </row>
    <row r="74" spans="2:2">
      <c r="B74"/>
    </row>
    <row r="75" spans="2:2">
      <c r="B75"/>
    </row>
    <row r="76" spans="2:2">
      <c r="B76"/>
    </row>
    <row r="77" spans="2:2">
      <c r="B77"/>
    </row>
    <row r="78" spans="2:2">
      <c r="B78"/>
    </row>
  </sheetData>
  <sheetProtection sheet="1" formatCells="0" formatColumns="0" formatRows="0"/>
  <mergeCells count="22">
    <mergeCell ref="H35:H37"/>
    <mergeCell ref="H38:H39"/>
    <mergeCell ref="H18:H23"/>
    <mergeCell ref="B53:B57"/>
    <mergeCell ref="B14:C14"/>
    <mergeCell ref="B24:C24"/>
    <mergeCell ref="B35:C35"/>
    <mergeCell ref="B36:C36"/>
    <mergeCell ref="H25:H26"/>
    <mergeCell ref="B6:C6"/>
    <mergeCell ref="B25:B29"/>
    <mergeCell ref="B38:B42"/>
    <mergeCell ref="B43:B47"/>
    <mergeCell ref="B48:B52"/>
    <mergeCell ref="B30:B34"/>
    <mergeCell ref="B16:B17"/>
    <mergeCell ref="B18:B23"/>
    <mergeCell ref="B11:B12"/>
    <mergeCell ref="B10:C10"/>
    <mergeCell ref="B9:C9"/>
    <mergeCell ref="B37:C37"/>
    <mergeCell ref="B13:C13"/>
  </mergeCells>
  <phoneticPr fontId="2"/>
  <dataValidations count="7">
    <dataValidation type="list" allowBlank="1" showInputMessage="1" showErrorMessage="1" sqref="D14" xr:uid="{00000000-0002-0000-0600-000000000000}">
      <formula1>"教室と別に休憩室を設置,施設内に休憩コーナー有,教室内にコーナー有,なし"</formula1>
    </dataValidation>
    <dataValidation type="list" allowBlank="1" showInputMessage="1" sqref="D17" xr:uid="{00000000-0002-0000-0600-000001000000}">
      <formula1>"実施施設が必要な措置を講じて屋外に設置,テナント等管理者が屋外に設置,テナント等管理者が屋内に設置（喫煙室）,テナント等管理者が屋外・屋内に設置,その他（手入力）"</formula1>
    </dataValidation>
    <dataValidation type="list" allowBlank="1" showInputMessage="1" showErrorMessage="1" sqref="D15:D16" xr:uid="{00000000-0002-0000-0600-000002000000}">
      <formula1>"なし,あり"</formula1>
    </dataValidation>
    <dataValidation type="list" allowBlank="1" showInputMessage="1" showErrorMessage="1" sqref="D29 D42 D47 D52" xr:uid="{00000000-0002-0000-0600-000003000000}">
      <formula1>"折りたたみパイプ椅子,パイプ椅子,OAチェア（4本脚・5本脚）,その他"</formula1>
    </dataValidation>
    <dataValidation type="list" allowBlank="1" showInputMessage="1" showErrorMessage="1" sqref="D28 D41 D51 D46" xr:uid="{00000000-0002-0000-0600-000004000000}">
      <formula1>"1人用,2人用,3人用,4人用,5人用"</formula1>
    </dataValidation>
    <dataValidation type="list" allowBlank="1" showInputMessage="1" showErrorMessage="1" sqref="D31 D54" xr:uid="{00000000-0002-0000-0600-000005000000}">
      <formula1>"デスクトップ,ノート型,タブレット型"</formula1>
    </dataValidation>
    <dataValidation type="list" allowBlank="1" showInputMessage="1" sqref="D13" xr:uid="{00000000-0002-0000-0600-000006000000}">
      <formula1>",実施施設内に有,別施設に有（事務室住所を手入力）"</formula1>
    </dataValidation>
  </dataValidations>
  <pageMargins left="0.39370078740157483" right="0.39370078740157483" top="0.59055118110236227" bottom="0.59055118110236227" header="0.39370078740157483" footer="0.31496062992125984"/>
  <pageSetup paperSize="9" scale="96" fitToWidth="0" fitToHeight="0" orientation="portrait" r:id="rId1"/>
  <headerFooter alignWithMargins="0">
    <oddHeader>&amp;R&amp;10&amp;F</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dimension ref="A1:J76"/>
  <sheetViews>
    <sheetView showZeros="0" view="pageBreakPreview" zoomScale="90" zoomScaleNormal="100" zoomScaleSheetLayoutView="90" workbookViewId="0">
      <selection activeCell="D6" sqref="D6"/>
    </sheetView>
  </sheetViews>
  <sheetFormatPr defaultRowHeight="13.2"/>
  <cols>
    <col min="1" max="1" width="3.6640625" customWidth="1"/>
    <col min="2" max="2" width="19.6640625" style="1" customWidth="1"/>
    <col min="3" max="3" width="12" customWidth="1"/>
    <col min="4" max="4" width="49.109375" customWidth="1"/>
    <col min="5" max="5" width="7.33203125" customWidth="1"/>
    <col min="6" max="7" width="3.33203125" customWidth="1"/>
    <col min="8" max="8" width="56.21875" customWidth="1"/>
  </cols>
  <sheetData>
    <row r="1" spans="1:10" ht="24" customHeight="1">
      <c r="A1" s="2" t="s">
        <v>466</v>
      </c>
      <c r="H1" s="59" t="s">
        <v>467</v>
      </c>
    </row>
    <row r="2" spans="1:10" ht="13.8" thickBot="1"/>
    <row r="3" spans="1:10" ht="30" customHeight="1" thickBot="1">
      <c r="B3" s="217" t="s">
        <v>50</v>
      </c>
      <c r="C3" s="986"/>
      <c r="D3" s="1018" t="str">
        <f>Data!$I$26</f>
        <v/>
      </c>
      <c r="E3" s="218"/>
    </row>
    <row r="4" spans="1:10" ht="30" customHeight="1" thickBot="1">
      <c r="B4" s="313" t="s">
        <v>262</v>
      </c>
      <c r="C4" s="987"/>
      <c r="D4" s="1019" t="str">
        <f>CONCATENATE(Data!$I$27,"　",Data!$I$28)</f>
        <v>　</v>
      </c>
      <c r="E4" s="227"/>
      <c r="I4" s="347" t="s">
        <v>629</v>
      </c>
      <c r="J4" s="347">
        <f>'４訓練の概要'!D20</f>
        <v>0</v>
      </c>
    </row>
    <row r="5" spans="1:10" ht="10.199999999999999" customHeight="1" thickBot="1">
      <c r="B5" s="229"/>
      <c r="C5" s="229"/>
      <c r="D5" s="19"/>
      <c r="E5" s="229"/>
      <c r="H5" s="577" t="s">
        <v>663</v>
      </c>
    </row>
    <row r="6" spans="1:10" ht="40.950000000000003" customHeight="1" thickTop="1" thickBot="1">
      <c r="B6" s="1272" t="s">
        <v>381</v>
      </c>
      <c r="C6" s="1294"/>
      <c r="D6" s="1224"/>
      <c r="E6" s="318"/>
      <c r="H6" s="1002" t="s">
        <v>1002</v>
      </c>
    </row>
    <row r="7" spans="1:10" ht="30" customHeight="1" thickTop="1" thickBot="1">
      <c r="B7" s="369" t="s">
        <v>343</v>
      </c>
      <c r="C7" s="1003" t="s">
        <v>1004</v>
      </c>
      <c r="D7" s="1224"/>
      <c r="E7" s="231"/>
      <c r="H7" s="349"/>
    </row>
    <row r="8" spans="1:10" ht="46.95" customHeight="1" thickTop="1" thickBot="1">
      <c r="B8" s="369" t="s">
        <v>28</v>
      </c>
      <c r="C8" s="1003" t="s">
        <v>1003</v>
      </c>
      <c r="D8" s="1224"/>
      <c r="E8" s="231" t="s">
        <v>350</v>
      </c>
      <c r="H8" s="349" t="s">
        <v>993</v>
      </c>
    </row>
    <row r="9" spans="1:10" ht="30" customHeight="1" thickTop="1" thickBot="1">
      <c r="B9" s="1267" t="s">
        <v>27</v>
      </c>
      <c r="C9" s="1268"/>
      <c r="D9" s="1224"/>
      <c r="E9" s="319"/>
      <c r="H9" s="349"/>
    </row>
    <row r="10" spans="1:10" ht="30" customHeight="1" thickTop="1">
      <c r="B10" s="1267" t="s">
        <v>114</v>
      </c>
      <c r="C10" s="1268"/>
      <c r="D10" s="1236"/>
      <c r="E10" s="309" t="s">
        <v>1130</v>
      </c>
      <c r="H10" s="349"/>
    </row>
    <row r="11" spans="1:10" ht="30" customHeight="1" thickBot="1">
      <c r="B11" s="1378" t="s">
        <v>63</v>
      </c>
      <c r="C11" s="436" t="s">
        <v>64</v>
      </c>
      <c r="D11" s="1237"/>
      <c r="E11" s="310" t="s">
        <v>498</v>
      </c>
      <c r="H11" s="349"/>
    </row>
    <row r="12" spans="1:10" ht="30" customHeight="1" thickTop="1" thickBot="1">
      <c r="B12" s="1379"/>
      <c r="C12" s="475" t="s">
        <v>346</v>
      </c>
      <c r="D12" s="1020">
        <f>ROUNDUP(D11*1000/80,0)</f>
        <v>0</v>
      </c>
      <c r="E12" s="310" t="s">
        <v>73</v>
      </c>
      <c r="H12" s="349" t="s">
        <v>500</v>
      </c>
    </row>
    <row r="13" spans="1:10" ht="30" customHeight="1" thickTop="1" thickBot="1">
      <c r="B13" s="1409" t="s">
        <v>24</v>
      </c>
      <c r="C13" s="1412"/>
      <c r="D13" s="1232"/>
      <c r="E13" s="339" t="s">
        <v>371</v>
      </c>
      <c r="H13" s="349"/>
    </row>
    <row r="14" spans="1:10" ht="30" customHeight="1" thickTop="1" thickBot="1">
      <c r="B14" s="18" t="s">
        <v>1022</v>
      </c>
      <c r="C14" s="476" t="s">
        <v>360</v>
      </c>
      <c r="D14" s="1232"/>
      <c r="E14" s="339" t="s">
        <v>371</v>
      </c>
      <c r="H14" s="349"/>
    </row>
    <row r="15" spans="1:10" ht="30" customHeight="1" thickTop="1">
      <c r="B15" s="1409" t="s">
        <v>67</v>
      </c>
      <c r="C15" s="476" t="s">
        <v>360</v>
      </c>
      <c r="D15" s="1232"/>
      <c r="E15" s="321" t="s">
        <v>371</v>
      </c>
      <c r="H15" s="349"/>
    </row>
    <row r="16" spans="1:10" ht="30" customHeight="1" thickBot="1">
      <c r="B16" s="1409"/>
      <c r="C16" s="477" t="s">
        <v>287</v>
      </c>
      <c r="D16" s="1238"/>
      <c r="E16" s="321" t="s">
        <v>371</v>
      </c>
      <c r="H16" s="349"/>
    </row>
    <row r="17" spans="2:8" ht="30" customHeight="1" thickTop="1">
      <c r="B17" s="1267" t="s">
        <v>278</v>
      </c>
      <c r="C17" s="478" t="s">
        <v>68</v>
      </c>
      <c r="D17" s="1232"/>
      <c r="E17" s="310" t="s">
        <v>404</v>
      </c>
      <c r="H17" s="1415" t="s">
        <v>1005</v>
      </c>
    </row>
    <row r="18" spans="2:8" ht="30" customHeight="1">
      <c r="B18" s="1267"/>
      <c r="C18" s="432" t="s">
        <v>1018</v>
      </c>
      <c r="D18" s="1239"/>
      <c r="E18" s="310" t="s">
        <v>404</v>
      </c>
      <c r="H18" s="1416"/>
    </row>
    <row r="19" spans="2:8" ht="30" customHeight="1">
      <c r="B19" s="1267"/>
      <c r="C19" s="478" t="s">
        <v>69</v>
      </c>
      <c r="D19" s="1240"/>
      <c r="E19" s="310" t="s">
        <v>404</v>
      </c>
      <c r="H19" s="1417"/>
    </row>
    <row r="20" spans="2:8" ht="30" customHeight="1">
      <c r="B20" s="1378"/>
      <c r="C20" s="1012" t="s">
        <v>1019</v>
      </c>
      <c r="D20" s="1237"/>
      <c r="E20" s="1011" t="s">
        <v>404</v>
      </c>
      <c r="H20" s="1417"/>
    </row>
    <row r="21" spans="2:8" ht="30" customHeight="1">
      <c r="B21" s="1378"/>
      <c r="C21" s="1012" t="s">
        <v>1020</v>
      </c>
      <c r="D21" s="1237"/>
      <c r="E21" s="1011" t="s">
        <v>404</v>
      </c>
      <c r="H21" s="1417"/>
    </row>
    <row r="22" spans="2:8" ht="30" customHeight="1" thickBot="1">
      <c r="B22" s="1270"/>
      <c r="C22" s="1197" t="s">
        <v>1021</v>
      </c>
      <c r="D22" s="1238"/>
      <c r="E22" s="352" t="s">
        <v>404</v>
      </c>
      <c r="H22" s="1418"/>
    </row>
    <row r="23" spans="2:8" ht="30" customHeight="1" thickTop="1">
      <c r="B23" s="1422" t="s">
        <v>374</v>
      </c>
      <c r="C23" s="479" t="s">
        <v>58</v>
      </c>
      <c r="D23" s="1232"/>
      <c r="E23" s="337"/>
      <c r="H23" s="1415" t="s">
        <v>1012</v>
      </c>
    </row>
    <row r="24" spans="2:8" ht="30" customHeight="1" thickBot="1">
      <c r="B24" s="1409"/>
      <c r="C24" s="436" t="s">
        <v>347</v>
      </c>
      <c r="D24" s="1248"/>
      <c r="E24" s="309" t="s">
        <v>348</v>
      </c>
      <c r="H24" s="1421"/>
    </row>
    <row r="25" spans="2:8" ht="30" customHeight="1" thickTop="1" thickBot="1">
      <c r="B25" s="1409"/>
      <c r="C25" s="480" t="s">
        <v>214</v>
      </c>
      <c r="D25" s="1021" t="e">
        <f>ROUNDDOWN($D24/$J$4,2)</f>
        <v>#DIV/0!</v>
      </c>
      <c r="E25" s="309" t="s">
        <v>107</v>
      </c>
      <c r="H25" s="350" t="s">
        <v>683</v>
      </c>
    </row>
    <row r="26" spans="2:8" ht="30" customHeight="1" thickTop="1">
      <c r="B26" s="1409"/>
      <c r="C26" s="436" t="s">
        <v>75</v>
      </c>
      <c r="D26" s="1244"/>
      <c r="E26" s="320" t="s">
        <v>676</v>
      </c>
      <c r="H26" s="349"/>
    </row>
    <row r="27" spans="2:8" ht="30" customHeight="1" thickBot="1">
      <c r="B27" s="1409"/>
      <c r="C27" s="436" t="s">
        <v>76</v>
      </c>
      <c r="D27" s="1230"/>
      <c r="E27" s="226" t="s">
        <v>676</v>
      </c>
      <c r="H27" s="349"/>
    </row>
    <row r="28" spans="2:8" ht="30" customHeight="1" thickTop="1">
      <c r="B28" s="1378" t="s">
        <v>633</v>
      </c>
      <c r="C28" s="428" t="s">
        <v>380</v>
      </c>
      <c r="D28" s="1242"/>
      <c r="E28" s="311" t="s">
        <v>108</v>
      </c>
      <c r="H28" s="350" t="s">
        <v>400</v>
      </c>
    </row>
    <row r="29" spans="2:8" ht="30" customHeight="1">
      <c r="B29" s="1282"/>
      <c r="C29" s="480" t="s">
        <v>77</v>
      </c>
      <c r="D29" s="1244"/>
      <c r="E29" s="311"/>
      <c r="H29" s="349"/>
    </row>
    <row r="30" spans="2:8" ht="30" customHeight="1">
      <c r="B30" s="1282"/>
      <c r="C30" s="436" t="s">
        <v>59</v>
      </c>
      <c r="D30" s="1245"/>
      <c r="E30" s="311"/>
      <c r="H30" s="349"/>
    </row>
    <row r="31" spans="2:8" ht="30" customHeight="1">
      <c r="B31" s="1282"/>
      <c r="C31" s="436" t="s">
        <v>78</v>
      </c>
      <c r="D31" s="1245"/>
      <c r="E31" s="311"/>
      <c r="H31" s="350" t="s">
        <v>401</v>
      </c>
    </row>
    <row r="32" spans="2:8" ht="30" customHeight="1" thickBot="1">
      <c r="B32" s="1379"/>
      <c r="C32" s="436" t="s">
        <v>349</v>
      </c>
      <c r="D32" s="1246"/>
      <c r="E32" s="311"/>
      <c r="H32" s="349"/>
    </row>
    <row r="33" spans="2:8" ht="30" customHeight="1" thickTop="1" thickBot="1">
      <c r="B33" s="1409" t="s">
        <v>120</v>
      </c>
      <c r="C33" s="1412"/>
      <c r="D33" s="1234"/>
      <c r="E33" s="309" t="s">
        <v>108</v>
      </c>
      <c r="H33" s="1413" t="s">
        <v>403</v>
      </c>
    </row>
    <row r="34" spans="2:8" ht="30" customHeight="1" thickTop="1" thickBot="1">
      <c r="B34" s="1409" t="s">
        <v>65</v>
      </c>
      <c r="C34" s="1412"/>
      <c r="D34" s="1234"/>
      <c r="E34" s="309" t="s">
        <v>108</v>
      </c>
      <c r="H34" s="1413"/>
    </row>
    <row r="35" spans="2:8" ht="30" customHeight="1" thickTop="1" thickBot="1">
      <c r="B35" s="1410" t="s">
        <v>66</v>
      </c>
      <c r="C35" s="1411"/>
      <c r="D35" s="1234"/>
      <c r="E35" s="338" t="s">
        <v>108</v>
      </c>
      <c r="H35" s="1413"/>
    </row>
    <row r="36" spans="2:8" ht="30" customHeight="1" thickTop="1">
      <c r="B36" s="1282" t="s">
        <v>375</v>
      </c>
      <c r="C36" s="481" t="s">
        <v>58</v>
      </c>
      <c r="D36" s="1232"/>
      <c r="E36" s="337"/>
      <c r="H36" s="1414" t="s">
        <v>1013</v>
      </c>
    </row>
    <row r="37" spans="2:8" ht="30" customHeight="1" thickBot="1">
      <c r="B37" s="1282"/>
      <c r="C37" s="482" t="s">
        <v>347</v>
      </c>
      <c r="D37" s="1248"/>
      <c r="E37" s="309" t="s">
        <v>348</v>
      </c>
      <c r="H37" s="1414"/>
    </row>
    <row r="38" spans="2:8" ht="30" customHeight="1" thickTop="1" thickBot="1">
      <c r="B38" s="1282"/>
      <c r="C38" s="487" t="s">
        <v>214</v>
      </c>
      <c r="D38" s="1021" t="e">
        <f>ROUNDDOWN($D37/$J$4,2)</f>
        <v>#DIV/0!</v>
      </c>
      <c r="E38" s="309" t="s">
        <v>107</v>
      </c>
      <c r="H38" s="350" t="s">
        <v>683</v>
      </c>
    </row>
    <row r="39" spans="2:8" ht="30" customHeight="1" thickTop="1">
      <c r="B39" s="1282"/>
      <c r="C39" s="482" t="s">
        <v>75</v>
      </c>
      <c r="D39" s="1244"/>
      <c r="E39" s="320" t="s">
        <v>676</v>
      </c>
      <c r="H39" s="349"/>
    </row>
    <row r="40" spans="2:8" ht="30" customHeight="1" thickBot="1">
      <c r="B40" s="1282"/>
      <c r="C40" s="482" t="s">
        <v>76</v>
      </c>
      <c r="D40" s="1230"/>
      <c r="E40" s="226" t="s">
        <v>676</v>
      </c>
      <c r="H40" s="349"/>
    </row>
    <row r="41" spans="2:8" ht="30" customHeight="1" thickTop="1">
      <c r="B41" s="1378" t="s">
        <v>376</v>
      </c>
      <c r="C41" s="482" t="s">
        <v>58</v>
      </c>
      <c r="D41" s="1232"/>
      <c r="E41" s="309"/>
      <c r="H41" s="349"/>
    </row>
    <row r="42" spans="2:8" ht="30" customHeight="1" thickBot="1">
      <c r="B42" s="1282"/>
      <c r="C42" s="482" t="s">
        <v>347</v>
      </c>
      <c r="D42" s="1248"/>
      <c r="E42" s="309" t="s">
        <v>348</v>
      </c>
      <c r="H42" s="349" t="s">
        <v>1014</v>
      </c>
    </row>
    <row r="43" spans="2:8" ht="30" customHeight="1" thickTop="1" thickBot="1">
      <c r="B43" s="1282"/>
      <c r="C43" s="487" t="s">
        <v>214</v>
      </c>
      <c r="D43" s="1021" t="e">
        <f>ROUNDDOWN($D42/$J$4,2)</f>
        <v>#DIV/0!</v>
      </c>
      <c r="E43" s="309" t="s">
        <v>107</v>
      </c>
      <c r="H43" s="350" t="s">
        <v>683</v>
      </c>
    </row>
    <row r="44" spans="2:8" ht="30" customHeight="1" thickTop="1">
      <c r="B44" s="1282"/>
      <c r="C44" s="482" t="s">
        <v>75</v>
      </c>
      <c r="D44" s="1244"/>
      <c r="E44" s="320"/>
      <c r="H44" s="349"/>
    </row>
    <row r="45" spans="2:8" ht="30" customHeight="1" thickBot="1">
      <c r="B45" s="1282"/>
      <c r="C45" s="482" t="s">
        <v>76</v>
      </c>
      <c r="D45" s="1230"/>
      <c r="E45" s="226"/>
      <c r="H45" s="349"/>
    </row>
    <row r="46" spans="2:8" ht="30" customHeight="1" thickTop="1">
      <c r="B46" s="1378" t="s">
        <v>377</v>
      </c>
      <c r="C46" s="482" t="s">
        <v>58</v>
      </c>
      <c r="D46" s="1232"/>
      <c r="E46" s="309"/>
      <c r="H46" s="349"/>
    </row>
    <row r="47" spans="2:8" ht="30" customHeight="1" thickBot="1">
      <c r="B47" s="1282"/>
      <c r="C47" s="482" t="s">
        <v>347</v>
      </c>
      <c r="D47" s="1248"/>
      <c r="E47" s="309" t="s">
        <v>348</v>
      </c>
      <c r="H47" s="349" t="s">
        <v>1014</v>
      </c>
    </row>
    <row r="48" spans="2:8" ht="30" customHeight="1" thickTop="1" thickBot="1">
      <c r="B48" s="1282"/>
      <c r="C48" s="487" t="s">
        <v>214</v>
      </c>
      <c r="D48" s="1021" t="e">
        <f>ROUNDDOWN($D47/$J$4,2)</f>
        <v>#DIV/0!</v>
      </c>
      <c r="E48" s="309" t="s">
        <v>107</v>
      </c>
      <c r="H48" s="350" t="s">
        <v>683</v>
      </c>
    </row>
    <row r="49" spans="2:8" ht="30" customHeight="1" thickTop="1">
      <c r="B49" s="1282"/>
      <c r="C49" s="482" t="s">
        <v>75</v>
      </c>
      <c r="D49" s="1244"/>
      <c r="E49" s="320" t="s">
        <v>676</v>
      </c>
      <c r="H49" s="349"/>
    </row>
    <row r="50" spans="2:8" ht="30" customHeight="1" thickBot="1">
      <c r="B50" s="1282"/>
      <c r="C50" s="482" t="s">
        <v>76</v>
      </c>
      <c r="D50" s="1230"/>
      <c r="E50" s="226" t="s">
        <v>676</v>
      </c>
      <c r="H50" s="349"/>
    </row>
    <row r="51" spans="2:8" ht="30" customHeight="1" thickTop="1">
      <c r="B51" s="1378" t="s">
        <v>378</v>
      </c>
      <c r="C51" s="483" t="s">
        <v>379</v>
      </c>
      <c r="D51" s="1242"/>
      <c r="E51" s="311" t="s">
        <v>108</v>
      </c>
      <c r="H51" s="350" t="s">
        <v>402</v>
      </c>
    </row>
    <row r="52" spans="2:8" ht="30" customHeight="1">
      <c r="B52" s="1282"/>
      <c r="C52" s="484" t="s">
        <v>77</v>
      </c>
      <c r="D52" s="1244"/>
      <c r="E52" s="311"/>
      <c r="H52" s="350"/>
    </row>
    <row r="53" spans="2:8" ht="30" customHeight="1">
      <c r="B53" s="1282"/>
      <c r="C53" s="430" t="s">
        <v>59</v>
      </c>
      <c r="D53" s="1245"/>
      <c r="E53" s="311"/>
      <c r="H53" s="349"/>
    </row>
    <row r="54" spans="2:8" ht="30" customHeight="1">
      <c r="B54" s="1282"/>
      <c r="C54" s="430" t="s">
        <v>78</v>
      </c>
      <c r="D54" s="1245"/>
      <c r="E54" s="311"/>
      <c r="H54" s="349"/>
    </row>
    <row r="55" spans="2:8" ht="30" customHeight="1" thickBot="1">
      <c r="B55" s="1301"/>
      <c r="C55" s="485" t="s">
        <v>349</v>
      </c>
      <c r="D55" s="1246"/>
      <c r="E55" s="340"/>
      <c r="H55" s="351"/>
    </row>
    <row r="56" spans="2:8" ht="9.6" customHeight="1">
      <c r="B56"/>
    </row>
    <row r="57" spans="2:8" ht="30" customHeight="1">
      <c r="B57"/>
    </row>
    <row r="58" spans="2:8" ht="30" customHeight="1">
      <c r="B58"/>
    </row>
    <row r="59" spans="2:8" ht="30" customHeight="1">
      <c r="B59"/>
    </row>
    <row r="60" spans="2:8" ht="30" customHeight="1">
      <c r="B60"/>
    </row>
    <row r="61" spans="2:8" ht="30" customHeight="1">
      <c r="B61"/>
    </row>
    <row r="62" spans="2:8" ht="30" customHeight="1">
      <c r="B62"/>
    </row>
    <row r="63" spans="2:8" ht="30" customHeight="1">
      <c r="B63"/>
    </row>
    <row r="64" spans="2:8" ht="30" customHeight="1">
      <c r="B64"/>
    </row>
    <row r="65" spans="2:2" ht="30" customHeight="1">
      <c r="B65"/>
    </row>
    <row r="66" spans="2:2" ht="30" customHeight="1">
      <c r="B66"/>
    </row>
    <row r="67" spans="2:2" ht="30" customHeight="1">
      <c r="B67"/>
    </row>
    <row r="68" spans="2:2" ht="30" customHeight="1">
      <c r="B68"/>
    </row>
    <row r="69" spans="2:2">
      <c r="B69"/>
    </row>
    <row r="70" spans="2:2">
      <c r="B70"/>
    </row>
    <row r="71" spans="2:2">
      <c r="B71"/>
    </row>
    <row r="72" spans="2:2">
      <c r="B72"/>
    </row>
    <row r="73" spans="2:2">
      <c r="B73"/>
    </row>
    <row r="74" spans="2:2">
      <c r="B74"/>
    </row>
    <row r="75" spans="2:2">
      <c r="B75"/>
    </row>
    <row r="76" spans="2:2">
      <c r="B76"/>
    </row>
  </sheetData>
  <sheetProtection sheet="1" formatCells="0" formatColumns="0" formatRows="0"/>
  <mergeCells count="20">
    <mergeCell ref="B15:B16"/>
    <mergeCell ref="B6:C6"/>
    <mergeCell ref="B9:C9"/>
    <mergeCell ref="B10:C10"/>
    <mergeCell ref="B11:B12"/>
    <mergeCell ref="B13:C13"/>
    <mergeCell ref="B41:B45"/>
    <mergeCell ref="B46:B50"/>
    <mergeCell ref="B51:B55"/>
    <mergeCell ref="B17:B22"/>
    <mergeCell ref="H17:H22"/>
    <mergeCell ref="B23:B27"/>
    <mergeCell ref="B28:B32"/>
    <mergeCell ref="H33:H35"/>
    <mergeCell ref="B36:B40"/>
    <mergeCell ref="H36:H37"/>
    <mergeCell ref="B33:C33"/>
    <mergeCell ref="B34:C34"/>
    <mergeCell ref="B35:C35"/>
    <mergeCell ref="H23:H24"/>
  </mergeCells>
  <phoneticPr fontId="2"/>
  <dataValidations count="6">
    <dataValidation type="list" allowBlank="1" showInputMessage="1" showErrorMessage="1" sqref="D29 D52" xr:uid="{00000000-0002-0000-0700-000000000000}">
      <formula1>"デスクトップ,ノート型,タブレット型"</formula1>
    </dataValidation>
    <dataValidation type="list" allowBlank="1" showInputMessage="1" showErrorMessage="1" sqref="D26 D39 D49 D44" xr:uid="{00000000-0002-0000-0700-000001000000}">
      <formula1>"1人用,2人用,3人用,4人用,5人用"</formula1>
    </dataValidation>
    <dataValidation type="list" allowBlank="1" showInputMessage="1" showErrorMessage="1" sqref="D27 D40 D45 D50" xr:uid="{00000000-0002-0000-0700-000002000000}">
      <formula1>"折りたたみパイプ椅子,パイプ椅子,OAチェア（4本脚・5本脚）,その他"</formula1>
    </dataValidation>
    <dataValidation type="list" allowBlank="1" showInputMessage="1" showErrorMessage="1" sqref="D14:D15" xr:uid="{00000000-0002-0000-0700-000003000000}">
      <formula1>"なし,あり"</formula1>
    </dataValidation>
    <dataValidation type="list" allowBlank="1" showInputMessage="1" sqref="D16" xr:uid="{00000000-0002-0000-0700-000004000000}">
      <formula1>"実施施設が必要な措置を講じて屋外に設置,テナント等管理者が屋外に設置,テナント等管理者が屋内に設置（喫煙室）,テナント等管理者が屋外・屋内に設置,その他（手入力）"</formula1>
    </dataValidation>
    <dataValidation type="list" allowBlank="1" showInputMessage="1" showErrorMessage="1" sqref="D13" xr:uid="{00000000-0002-0000-0700-000005000000}">
      <formula1>"教室と別に設置,教室内にコーナー有,なし"</formula1>
    </dataValidation>
  </dataValidations>
  <pageMargins left="0.39370078740157483" right="0.39370078740157483" top="0.59055118110236227" bottom="0.59055118110236227" header="0.39370078740157483" footer="0.31496062992125984"/>
  <pageSetup paperSize="9" scale="96" fitToWidth="0" fitToHeight="0" orientation="portrait" r:id="rId1"/>
  <headerFooter alignWithMargins="0">
    <oddHeader>&amp;R&amp;10&amp;F</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pageSetUpPr fitToPage="1"/>
  </sheetPr>
  <dimension ref="A1:P55"/>
  <sheetViews>
    <sheetView view="pageBreakPreview" zoomScale="90" zoomScaleNormal="90" zoomScaleSheetLayoutView="90" workbookViewId="0">
      <selection activeCell="D8" sqref="D8"/>
    </sheetView>
  </sheetViews>
  <sheetFormatPr defaultRowHeight="13.2"/>
  <cols>
    <col min="1" max="1" width="3.6640625" customWidth="1"/>
    <col min="2" max="2" width="10.77734375" style="1" customWidth="1"/>
    <col min="3" max="3" width="16.77734375" customWidth="1"/>
    <col min="4" max="4" width="50.77734375" customWidth="1"/>
    <col min="5" max="5" width="6.77734375" customWidth="1"/>
    <col min="6" max="7" width="3.33203125" customWidth="1"/>
    <col min="8" max="8" width="8.88671875" customWidth="1"/>
    <col min="10" max="10" width="8.88671875" customWidth="1"/>
  </cols>
  <sheetData>
    <row r="1" spans="1:16" ht="24" customHeight="1">
      <c r="A1" s="2" t="s">
        <v>128</v>
      </c>
    </row>
    <row r="2" spans="1:16" ht="13.8" thickBot="1"/>
    <row r="3" spans="1:16" ht="30" customHeight="1">
      <c r="B3" s="371" t="s">
        <v>50</v>
      </c>
      <c r="C3" s="622"/>
      <c r="D3" s="1018" t="str">
        <f>Data!$I$26</f>
        <v/>
      </c>
      <c r="E3" s="218"/>
    </row>
    <row r="4" spans="1:16" ht="30" customHeight="1">
      <c r="B4" s="18" t="s">
        <v>262</v>
      </c>
      <c r="C4" s="623"/>
      <c r="D4" s="1022" t="str">
        <f>CONCATENATE(Data!$I$27,"　",Data!$I$28)</f>
        <v>　</v>
      </c>
      <c r="E4" s="226"/>
    </row>
    <row r="5" spans="1:16" ht="30" customHeight="1" thickBot="1">
      <c r="B5" s="336" t="s">
        <v>567</v>
      </c>
      <c r="C5" s="624"/>
      <c r="D5" s="1019" t="str">
        <f>Data!$I$69</f>
        <v/>
      </c>
      <c r="E5" s="227"/>
      <c r="H5" s="621"/>
    </row>
    <row r="6" spans="1:16" ht="14.25" customHeight="1" thickBot="1">
      <c r="H6" s="1291" t="s">
        <v>410</v>
      </c>
      <c r="I6" s="1292"/>
      <c r="J6" s="1292"/>
      <c r="K6" s="1292"/>
      <c r="L6" s="1292"/>
      <c r="M6" s="1292"/>
      <c r="N6" s="1292"/>
      <c r="O6" s="1292"/>
      <c r="P6" s="1293"/>
    </row>
    <row r="7" spans="1:16" ht="30" customHeight="1" thickBot="1">
      <c r="B7" s="1448" t="s">
        <v>45</v>
      </c>
      <c r="C7" s="367" t="s">
        <v>61</v>
      </c>
      <c r="D7" s="1023" t="s">
        <v>1116</v>
      </c>
      <c r="E7" s="218"/>
      <c r="H7" s="359"/>
      <c r="I7" s="360"/>
      <c r="J7" s="360"/>
      <c r="K7" s="360"/>
      <c r="L7" s="360"/>
      <c r="M7" s="360"/>
      <c r="N7" s="360"/>
      <c r="O7" s="360"/>
      <c r="P7" s="20"/>
    </row>
    <row r="8" spans="1:16" ht="30" customHeight="1" thickTop="1" thickBot="1">
      <c r="B8" s="1275"/>
      <c r="C8" s="368" t="s">
        <v>160</v>
      </c>
      <c r="D8" s="332"/>
      <c r="E8" s="226" t="s">
        <v>371</v>
      </c>
      <c r="H8" s="1303" t="s">
        <v>1132</v>
      </c>
      <c r="I8" s="1304"/>
      <c r="J8" s="1304"/>
      <c r="K8" s="1304"/>
      <c r="L8" s="1304"/>
      <c r="M8" s="1304"/>
      <c r="N8" s="1304"/>
      <c r="O8" s="1304"/>
      <c r="P8" s="1305"/>
    </row>
    <row r="9" spans="1:16" ht="19.95" customHeight="1" thickTop="1">
      <c r="B9" s="1275"/>
      <c r="C9" s="368" t="s">
        <v>568</v>
      </c>
      <c r="D9" s="1024" t="str">
        <f>IF($D$8="","",VLOOKUP($D$8,祝日!$L$28:$W$44,10))</f>
        <v/>
      </c>
      <c r="E9" s="226"/>
      <c r="H9" s="1303"/>
      <c r="I9" s="1304"/>
      <c r="J9" s="1304"/>
      <c r="K9" s="1304"/>
      <c r="L9" s="1304"/>
      <c r="M9" s="1304"/>
      <c r="N9" s="1304"/>
      <c r="O9" s="1304"/>
      <c r="P9" s="1305"/>
    </row>
    <row r="10" spans="1:16" ht="19.95" customHeight="1">
      <c r="B10" s="1275"/>
      <c r="C10" s="368" t="s">
        <v>600</v>
      </c>
      <c r="D10" s="1025" t="str">
        <f>IF($D$8="","",VLOOKUP($D$8,祝日!$L$28:$W$44,11))</f>
        <v/>
      </c>
      <c r="E10" s="226"/>
      <c r="H10" s="1303"/>
      <c r="I10" s="1304"/>
      <c r="J10" s="1304"/>
      <c r="K10" s="1304"/>
      <c r="L10" s="1304"/>
      <c r="M10" s="1304"/>
      <c r="N10" s="1304"/>
      <c r="O10" s="1304"/>
      <c r="P10" s="1305"/>
    </row>
    <row r="11" spans="1:16" ht="19.95" customHeight="1" thickBot="1">
      <c r="B11" s="1449"/>
      <c r="C11" s="952" t="s">
        <v>569</v>
      </c>
      <c r="D11" s="1026" t="str">
        <f>IF($D$8="","",VLOOKUP($D$8,祝日!$L$28:$W$44,12))</f>
        <v/>
      </c>
      <c r="E11" s="953"/>
      <c r="H11" s="1303"/>
      <c r="I11" s="1304"/>
      <c r="J11" s="1304"/>
      <c r="K11" s="1304"/>
      <c r="L11" s="1304"/>
      <c r="M11" s="1304"/>
      <c r="N11" s="1304"/>
      <c r="O11" s="1304"/>
      <c r="P11" s="1305"/>
    </row>
    <row r="12" spans="1:16" ht="42" hidden="1" customHeight="1" thickTop="1" thickBot="1">
      <c r="B12" s="1423" t="s">
        <v>1043</v>
      </c>
      <c r="C12" s="1424"/>
      <c r="D12" s="332"/>
      <c r="E12" s="318" t="s">
        <v>371</v>
      </c>
      <c r="H12" s="1279" t="s">
        <v>1131</v>
      </c>
      <c r="I12" s="1280"/>
      <c r="J12" s="1280"/>
      <c r="K12" s="1280"/>
      <c r="L12" s="1280"/>
      <c r="M12" s="1280"/>
      <c r="N12" s="1280"/>
      <c r="O12" s="1280"/>
      <c r="P12" s="1281"/>
    </row>
    <row r="13" spans="1:16" ht="42" customHeight="1" thickTop="1" thickBot="1">
      <c r="B13" s="1267" t="s">
        <v>329</v>
      </c>
      <c r="C13" s="1268"/>
      <c r="D13" s="332"/>
      <c r="E13" s="318" t="s">
        <v>371</v>
      </c>
      <c r="H13" s="1279" t="s">
        <v>797</v>
      </c>
      <c r="I13" s="1280"/>
      <c r="J13" s="1280"/>
      <c r="K13" s="1280"/>
      <c r="L13" s="1280"/>
      <c r="M13" s="1280"/>
      <c r="N13" s="1280"/>
      <c r="O13" s="1280"/>
      <c r="P13" s="1281"/>
    </row>
    <row r="14" spans="1:16" ht="42" customHeight="1" thickTop="1" thickBot="1">
      <c r="B14" s="1267" t="s">
        <v>1040</v>
      </c>
      <c r="C14" s="1268"/>
      <c r="D14" s="1234"/>
      <c r="E14" s="226" t="s">
        <v>371</v>
      </c>
      <c r="G14" s="78"/>
      <c r="H14" s="1425" t="s">
        <v>1044</v>
      </c>
      <c r="I14" s="1304"/>
      <c r="J14" s="1304"/>
      <c r="K14" s="1304"/>
      <c r="L14" s="1304"/>
      <c r="M14" s="1304"/>
      <c r="N14" s="1304"/>
      <c r="O14" s="1304"/>
      <c r="P14" s="1305"/>
    </row>
    <row r="15" spans="1:16" ht="42" customHeight="1" thickTop="1" thickBot="1">
      <c r="B15" s="1267" t="s">
        <v>1109</v>
      </c>
      <c r="C15" s="1268"/>
      <c r="D15" s="1234"/>
      <c r="E15" s="226" t="s">
        <v>371</v>
      </c>
      <c r="G15" s="78"/>
      <c r="H15" s="1279" t="s">
        <v>1139</v>
      </c>
      <c r="I15" s="1280"/>
      <c r="J15" s="1280"/>
      <c r="K15" s="1280"/>
      <c r="L15" s="1280"/>
      <c r="M15" s="1280"/>
      <c r="N15" s="1280"/>
      <c r="O15" s="1280"/>
      <c r="P15" s="1281"/>
    </row>
    <row r="16" spans="1:16" ht="42" customHeight="1" thickTop="1" thickBot="1">
      <c r="B16" s="1267" t="s">
        <v>1110</v>
      </c>
      <c r="C16" s="1268"/>
      <c r="D16" s="1234"/>
      <c r="E16" s="226" t="s">
        <v>371</v>
      </c>
      <c r="G16" s="78"/>
      <c r="H16" s="1279" t="s">
        <v>1111</v>
      </c>
      <c r="I16" s="1280"/>
      <c r="J16" s="1280"/>
      <c r="K16" s="1280"/>
      <c r="L16" s="1280"/>
      <c r="M16" s="1280"/>
      <c r="N16" s="1280"/>
      <c r="O16" s="1280"/>
      <c r="P16" s="1281"/>
    </row>
    <row r="17" spans="2:16" ht="42" customHeight="1" thickTop="1" thickBot="1">
      <c r="B17" s="1267" t="s">
        <v>1041</v>
      </c>
      <c r="C17" s="1268"/>
      <c r="D17" s="1234"/>
      <c r="E17" s="226" t="s">
        <v>371</v>
      </c>
      <c r="G17" s="78"/>
      <c r="H17" s="1279" t="s">
        <v>1045</v>
      </c>
      <c r="I17" s="1280"/>
      <c r="J17" s="1280"/>
      <c r="K17" s="1280"/>
      <c r="L17" s="1280"/>
      <c r="M17" s="1280"/>
      <c r="N17" s="1280"/>
      <c r="O17" s="1280"/>
      <c r="P17" s="1281"/>
    </row>
    <row r="18" spans="2:16" ht="42" customHeight="1" thickTop="1" thickBot="1">
      <c r="B18" s="1426" t="s">
        <v>1148</v>
      </c>
      <c r="C18" s="1427"/>
      <c r="D18" s="1234" t="s">
        <v>1151</v>
      </c>
      <c r="E18" s="226" t="s">
        <v>371</v>
      </c>
      <c r="G18" s="78"/>
      <c r="H18" s="1279" t="s">
        <v>1153</v>
      </c>
      <c r="I18" s="1280"/>
      <c r="J18" s="1280"/>
      <c r="K18" s="1280"/>
      <c r="L18" s="1280"/>
      <c r="M18" s="1280"/>
      <c r="N18" s="1280"/>
      <c r="O18" s="1280"/>
      <c r="P18" s="1281"/>
    </row>
    <row r="19" spans="2:16" ht="60" customHeight="1" thickTop="1" thickBot="1">
      <c r="B19" s="1267" t="s">
        <v>16</v>
      </c>
      <c r="C19" s="1268"/>
      <c r="D19" s="1224"/>
      <c r="E19" s="561" t="s">
        <v>413</v>
      </c>
      <c r="H19" s="1303" t="s">
        <v>411</v>
      </c>
      <c r="I19" s="1304"/>
      <c r="J19" s="1304"/>
      <c r="K19" s="1304"/>
      <c r="L19" s="1304"/>
      <c r="M19" s="1304"/>
      <c r="N19" s="370" t="s">
        <v>412</v>
      </c>
      <c r="O19" s="364">
        <f>LEN($D$19)</f>
        <v>0</v>
      </c>
      <c r="P19" s="349" t="s">
        <v>398</v>
      </c>
    </row>
    <row r="20" spans="2:16" ht="43.95" customHeight="1" thickTop="1">
      <c r="B20" s="1379" t="s">
        <v>79</v>
      </c>
      <c r="C20" s="1447"/>
      <c r="D20" s="1228"/>
      <c r="E20" s="560" t="s">
        <v>18</v>
      </c>
      <c r="F20" s="89"/>
      <c r="H20" s="1285" t="s">
        <v>789</v>
      </c>
      <c r="I20" s="1289"/>
      <c r="J20" s="1289"/>
      <c r="K20" s="1289"/>
      <c r="L20" s="1289"/>
      <c r="M20" s="1289"/>
      <c r="N20" s="1289"/>
      <c r="O20" s="1289"/>
      <c r="P20" s="1290"/>
    </row>
    <row r="21" spans="2:16" ht="30" customHeight="1" thickBot="1">
      <c r="B21" s="1267" t="s">
        <v>340</v>
      </c>
      <c r="C21" s="1268"/>
      <c r="D21" s="1243"/>
      <c r="E21" s="219" t="s">
        <v>18</v>
      </c>
      <c r="F21" s="89"/>
      <c r="H21" s="1303" t="s">
        <v>399</v>
      </c>
      <c r="I21" s="1304"/>
      <c r="J21" s="1304"/>
      <c r="K21" s="1304"/>
      <c r="L21" s="1304"/>
      <c r="M21" s="1304"/>
      <c r="N21" s="1304"/>
      <c r="O21" s="1304"/>
      <c r="P21" s="1305"/>
    </row>
    <row r="22" spans="2:16" ht="30" customHeight="1" thickTop="1" thickBot="1">
      <c r="B22" s="1430" t="s">
        <v>588</v>
      </c>
      <c r="C22" s="539" t="s">
        <v>589</v>
      </c>
      <c r="D22" s="1027">
        <f>'１１テキスト内訳'!$C$23</f>
        <v>0</v>
      </c>
      <c r="E22" s="219" t="s">
        <v>590</v>
      </c>
      <c r="F22" s="89"/>
      <c r="H22" s="1303" t="s">
        <v>594</v>
      </c>
      <c r="I22" s="1304"/>
      <c r="J22" s="1304"/>
      <c r="K22" s="1304"/>
      <c r="L22" s="1304"/>
      <c r="M22" s="1304"/>
      <c r="N22" s="1304"/>
      <c r="O22" s="1304"/>
      <c r="P22" s="1305"/>
    </row>
    <row r="23" spans="2:16" ht="30" customHeight="1" thickTop="1" thickBot="1">
      <c r="B23" s="1388"/>
      <c r="C23" s="538" t="s">
        <v>591</v>
      </c>
      <c r="D23" s="1243"/>
      <c r="E23" s="219" t="s">
        <v>590</v>
      </c>
      <c r="F23" s="89"/>
      <c r="H23" s="1303" t="s">
        <v>1006</v>
      </c>
      <c r="I23" s="1304"/>
      <c r="J23" s="1304"/>
      <c r="K23" s="1304"/>
      <c r="L23" s="1304"/>
      <c r="M23" s="1304"/>
      <c r="N23" s="1304"/>
      <c r="O23" s="1304"/>
      <c r="P23" s="1305"/>
    </row>
    <row r="24" spans="2:16" ht="60" customHeight="1" thickTop="1" thickBot="1">
      <c r="B24" s="1387"/>
      <c r="C24" s="538" t="s">
        <v>592</v>
      </c>
      <c r="D24" s="1243"/>
      <c r="E24" s="219"/>
      <c r="F24" s="89"/>
      <c r="H24" s="1303" t="s">
        <v>1133</v>
      </c>
      <c r="I24" s="1304"/>
      <c r="J24" s="1304"/>
      <c r="K24" s="1304"/>
      <c r="L24" s="1304"/>
      <c r="M24" s="1304"/>
      <c r="N24" s="1304"/>
      <c r="O24" s="1304"/>
      <c r="P24" s="1305"/>
    </row>
    <row r="25" spans="2:16" ht="30" customHeight="1" thickTop="1">
      <c r="B25" s="1378" t="s">
        <v>110</v>
      </c>
      <c r="C25" s="503" t="s">
        <v>123</v>
      </c>
      <c r="D25" s="1028">
        <f>'５講師名簿'!$C$30</f>
        <v>0</v>
      </c>
      <c r="E25" s="310" t="s">
        <v>18</v>
      </c>
      <c r="H25" s="359" t="s">
        <v>753</v>
      </c>
      <c r="I25" s="360"/>
      <c r="J25" s="360"/>
      <c r="K25" s="360"/>
      <c r="L25" s="360"/>
      <c r="M25" s="360"/>
      <c r="N25" s="360"/>
      <c r="O25" s="360"/>
      <c r="P25" s="20"/>
    </row>
    <row r="26" spans="2:16" ht="30" customHeight="1">
      <c r="B26" s="1282"/>
      <c r="C26" s="503" t="s">
        <v>121</v>
      </c>
      <c r="D26" s="1028">
        <f>'５講師名簿'!$D$30</f>
        <v>0</v>
      </c>
      <c r="E26" s="310" t="s">
        <v>18</v>
      </c>
      <c r="H26" s="359" t="s">
        <v>754</v>
      </c>
      <c r="I26" s="360"/>
      <c r="J26" s="360"/>
      <c r="K26" s="360"/>
      <c r="L26" s="360"/>
      <c r="M26" s="360"/>
      <c r="N26" s="360"/>
      <c r="O26" s="360"/>
      <c r="P26" s="20"/>
    </row>
    <row r="27" spans="2:16" ht="30" customHeight="1">
      <c r="B27" s="1379"/>
      <c r="C27" s="503" t="s">
        <v>122</v>
      </c>
      <c r="D27" s="1028">
        <f>'５講師名簿'!$E$30</f>
        <v>0</v>
      </c>
      <c r="E27" s="310" t="s">
        <v>18</v>
      </c>
      <c r="H27" s="359" t="s">
        <v>755</v>
      </c>
      <c r="I27" s="360"/>
      <c r="J27" s="360"/>
      <c r="K27" s="360"/>
      <c r="L27" s="360"/>
      <c r="M27" s="360"/>
      <c r="N27" s="360"/>
      <c r="O27" s="360"/>
      <c r="P27" s="20"/>
    </row>
    <row r="28" spans="2:16" ht="30" customHeight="1">
      <c r="B28" s="1378" t="s">
        <v>109</v>
      </c>
      <c r="C28" s="504" t="s">
        <v>396</v>
      </c>
      <c r="D28" s="1028">
        <f>'５講師名簿'!$J$30</f>
        <v>0</v>
      </c>
      <c r="E28" s="219" t="s">
        <v>18</v>
      </c>
      <c r="H28" s="359" t="s">
        <v>756</v>
      </c>
      <c r="I28" s="360"/>
      <c r="J28" s="360"/>
      <c r="K28" s="360"/>
      <c r="L28" s="360"/>
      <c r="M28" s="360"/>
      <c r="N28" s="360"/>
      <c r="O28" s="360"/>
      <c r="P28" s="20"/>
    </row>
    <row r="29" spans="2:16" ht="30" customHeight="1">
      <c r="B29" s="1282"/>
      <c r="C29" s="505" t="s">
        <v>397</v>
      </c>
      <c r="D29" s="1028">
        <f>'５講師名簿'!$K$30</f>
        <v>0</v>
      </c>
      <c r="E29" s="219" t="s">
        <v>18</v>
      </c>
      <c r="H29" s="359" t="s">
        <v>757</v>
      </c>
      <c r="I29" s="360"/>
      <c r="J29" s="360"/>
      <c r="K29" s="360"/>
      <c r="L29" s="360"/>
      <c r="M29" s="360"/>
      <c r="N29" s="360"/>
      <c r="O29" s="360"/>
      <c r="P29" s="20"/>
    </row>
    <row r="30" spans="2:16" ht="30" customHeight="1" thickBot="1">
      <c r="B30" s="1379"/>
      <c r="C30" s="503" t="s">
        <v>303</v>
      </c>
      <c r="D30" s="1029">
        <f>'５講師名簿'!$L$30</f>
        <v>0</v>
      </c>
      <c r="E30" s="219" t="s">
        <v>18</v>
      </c>
      <c r="H30" s="359" t="s">
        <v>758</v>
      </c>
      <c r="I30" s="360"/>
      <c r="J30" s="360"/>
      <c r="K30" s="360"/>
      <c r="L30" s="360"/>
      <c r="M30" s="360"/>
      <c r="N30" s="360"/>
      <c r="O30" s="360"/>
      <c r="P30" s="20"/>
    </row>
    <row r="31" spans="2:16" ht="45" customHeight="1" thickTop="1">
      <c r="B31" s="1378" t="s">
        <v>126</v>
      </c>
      <c r="C31" s="428" t="s">
        <v>81</v>
      </c>
      <c r="D31" s="486"/>
      <c r="E31" s="309"/>
      <c r="H31" s="1444" t="s">
        <v>127</v>
      </c>
      <c r="I31" s="1445"/>
      <c r="J31" s="1445"/>
      <c r="K31" s="1445"/>
      <c r="L31" s="1445"/>
      <c r="M31" s="1445"/>
      <c r="N31" s="1445"/>
      <c r="O31" s="1445"/>
      <c r="P31" s="1446"/>
    </row>
    <row r="32" spans="2:16" ht="30.6" customHeight="1" thickBot="1">
      <c r="B32" s="1379"/>
      <c r="C32" s="430" t="s">
        <v>80</v>
      </c>
      <c r="D32" s="1249"/>
      <c r="E32" s="309"/>
      <c r="H32" s="359"/>
      <c r="I32" s="360"/>
      <c r="J32" s="360"/>
      <c r="K32" s="360"/>
      <c r="L32" s="360"/>
      <c r="M32" s="360"/>
      <c r="N32" s="360"/>
      <c r="O32" s="360"/>
      <c r="P32" s="20"/>
    </row>
    <row r="33" spans="2:16" ht="54" customHeight="1" thickTop="1" thickBot="1">
      <c r="B33" s="369" t="s">
        <v>70</v>
      </c>
      <c r="C33" s="488" t="s">
        <v>501</v>
      </c>
      <c r="D33" s="1224"/>
      <c r="E33" s="309"/>
      <c r="H33" s="359"/>
      <c r="I33" s="360"/>
      <c r="J33" s="360"/>
      <c r="K33" s="360"/>
      <c r="L33" s="360"/>
      <c r="M33" s="360"/>
      <c r="N33" s="360"/>
      <c r="O33" s="360"/>
      <c r="P33" s="20"/>
    </row>
    <row r="34" spans="2:16" ht="30" customHeight="1" thickTop="1">
      <c r="B34" s="1378" t="s">
        <v>268</v>
      </c>
      <c r="C34" s="434" t="s">
        <v>62</v>
      </c>
      <c r="D34" s="486"/>
      <c r="E34" s="226"/>
      <c r="H34" s="1303"/>
      <c r="I34" s="1307"/>
      <c r="J34" s="1307"/>
      <c r="K34" s="1307"/>
      <c r="L34" s="1307"/>
      <c r="M34" s="1307"/>
      <c r="N34" s="1307"/>
      <c r="O34" s="1307"/>
      <c r="P34" s="1308"/>
    </row>
    <row r="35" spans="2:16" ht="30" customHeight="1" thickBot="1">
      <c r="B35" s="1379"/>
      <c r="C35" s="489" t="s">
        <v>124</v>
      </c>
      <c r="D35" s="308"/>
      <c r="E35" s="226"/>
      <c r="H35" s="1303"/>
      <c r="I35" s="1307"/>
      <c r="J35" s="1307"/>
      <c r="K35" s="1307"/>
      <c r="L35" s="1307"/>
      <c r="M35" s="1307"/>
      <c r="N35" s="1307"/>
      <c r="O35" s="1307"/>
      <c r="P35" s="1308"/>
    </row>
    <row r="36" spans="2:16" ht="86.25" customHeight="1" thickTop="1">
      <c r="B36" s="1274" t="s">
        <v>269</v>
      </c>
      <c r="C36" s="434" t="s">
        <v>62</v>
      </c>
      <c r="D36" s="486"/>
      <c r="E36" s="226"/>
      <c r="H36" s="1303" t="s">
        <v>1042</v>
      </c>
      <c r="I36" s="1307"/>
      <c r="J36" s="1307"/>
      <c r="K36" s="1307"/>
      <c r="L36" s="1307"/>
      <c r="M36" s="1307"/>
      <c r="N36" s="1307"/>
      <c r="O36" s="1307"/>
      <c r="P36" s="1308"/>
    </row>
    <row r="37" spans="2:16" ht="45" customHeight="1">
      <c r="B37" s="1275"/>
      <c r="C37" s="434" t="s">
        <v>82</v>
      </c>
      <c r="D37" s="317"/>
      <c r="E37" s="226"/>
      <c r="H37" s="1303" t="s">
        <v>759</v>
      </c>
      <c r="I37" s="1307"/>
      <c r="J37" s="1307"/>
      <c r="K37" s="1307"/>
      <c r="L37" s="1307"/>
      <c r="M37" s="1307"/>
      <c r="N37" s="1307"/>
      <c r="O37" s="1307"/>
      <c r="P37" s="1308"/>
    </row>
    <row r="38" spans="2:16" ht="40.200000000000003" customHeight="1">
      <c r="B38" s="1275"/>
      <c r="C38" s="428" t="s">
        <v>71</v>
      </c>
      <c r="D38" s="1245"/>
      <c r="E38" s="311"/>
      <c r="H38" s="1303" t="s">
        <v>760</v>
      </c>
      <c r="I38" s="1307"/>
      <c r="J38" s="1307"/>
      <c r="K38" s="1307"/>
      <c r="L38" s="1307"/>
      <c r="M38" s="1307"/>
      <c r="N38" s="1307"/>
      <c r="O38" s="1307"/>
      <c r="P38" s="1308"/>
    </row>
    <row r="39" spans="2:16" ht="40.200000000000003" customHeight="1">
      <c r="B39" s="1275"/>
      <c r="C39" s="428" t="s">
        <v>351</v>
      </c>
      <c r="D39" s="1245"/>
      <c r="E39" s="311"/>
      <c r="H39" s="1303" t="s">
        <v>761</v>
      </c>
      <c r="I39" s="1307"/>
      <c r="J39" s="1307"/>
      <c r="K39" s="1307"/>
      <c r="L39" s="1307"/>
      <c r="M39" s="1307"/>
      <c r="N39" s="1307"/>
      <c r="O39" s="1307"/>
      <c r="P39" s="1308"/>
    </row>
    <row r="40" spans="2:16" ht="40.200000000000003" customHeight="1" thickBot="1">
      <c r="B40" s="1276"/>
      <c r="C40" s="428" t="s">
        <v>1046</v>
      </c>
      <c r="D40" s="1246"/>
      <c r="E40" s="311"/>
      <c r="H40" s="1431" t="s">
        <v>1067</v>
      </c>
      <c r="I40" s="1432"/>
      <c r="J40" s="1432"/>
      <c r="K40" s="1432"/>
      <c r="L40" s="1432"/>
      <c r="M40" s="1432"/>
      <c r="N40" s="1432"/>
      <c r="O40" s="1432"/>
      <c r="P40" s="1433"/>
    </row>
    <row r="41" spans="2:16" s="36" customFormat="1" ht="140.4" customHeight="1" thickTop="1" thickBot="1">
      <c r="B41" s="1428" t="s">
        <v>502</v>
      </c>
      <c r="C41" s="1429"/>
      <c r="D41" s="486"/>
      <c r="E41" s="312"/>
      <c r="H41" s="1434" t="s">
        <v>1134</v>
      </c>
      <c r="I41" s="1435"/>
      <c r="J41" s="1435"/>
      <c r="K41" s="1435"/>
      <c r="L41" s="1435"/>
      <c r="M41" s="1435"/>
      <c r="N41" s="370" t="s">
        <v>412</v>
      </c>
      <c r="O41" s="364">
        <f>LEN($D$41)</f>
        <v>0</v>
      </c>
      <c r="P41" s="349" t="s">
        <v>398</v>
      </c>
    </row>
    <row r="42" spans="2:16" s="36" customFormat="1" ht="48" customHeight="1" thickBot="1">
      <c r="B42" s="1428" t="s">
        <v>503</v>
      </c>
      <c r="C42" s="1429"/>
      <c r="D42" s="308"/>
      <c r="E42" s="312"/>
      <c r="H42" s="361"/>
      <c r="I42" s="362"/>
      <c r="J42" s="362"/>
      <c r="K42" s="362"/>
      <c r="L42" s="362"/>
      <c r="M42" s="362"/>
      <c r="N42" s="362"/>
      <c r="O42" s="362"/>
      <c r="P42" s="363"/>
    </row>
    <row r="43" spans="2:16" ht="19.95" customHeight="1" thickTop="1">
      <c r="B43" s="1378" t="s">
        <v>30</v>
      </c>
      <c r="C43" s="483" t="s">
        <v>336</v>
      </c>
      <c r="D43" s="1228" t="s">
        <v>648</v>
      </c>
      <c r="E43" s="365" t="s">
        <v>371</v>
      </c>
      <c r="F43" s="221"/>
      <c r="H43" s="1279" t="s">
        <v>1007</v>
      </c>
      <c r="I43" s="1436"/>
      <c r="J43" s="1436"/>
      <c r="K43" s="1436"/>
      <c r="L43" s="1436"/>
      <c r="M43" s="1436"/>
      <c r="N43" s="1436"/>
      <c r="O43" s="1436"/>
      <c r="P43" s="1437"/>
    </row>
    <row r="44" spans="2:16" ht="19.95" customHeight="1">
      <c r="B44" s="1282"/>
      <c r="C44" s="483" t="s">
        <v>190</v>
      </c>
      <c r="D44" s="1230" t="s">
        <v>648</v>
      </c>
      <c r="E44" s="219" t="s">
        <v>371</v>
      </c>
      <c r="F44" s="1"/>
      <c r="H44" s="1438"/>
      <c r="I44" s="1439"/>
      <c r="J44" s="1439"/>
      <c r="K44" s="1439"/>
      <c r="L44" s="1439"/>
      <c r="M44" s="1439"/>
      <c r="N44" s="1439"/>
      <c r="O44" s="1439"/>
      <c r="P44" s="1440"/>
    </row>
    <row r="45" spans="2:16" ht="19.95" customHeight="1">
      <c r="B45" s="1282"/>
      <c r="C45" s="483" t="s">
        <v>191</v>
      </c>
      <c r="D45" s="1230" t="s">
        <v>648</v>
      </c>
      <c r="E45" s="310" t="s">
        <v>371</v>
      </c>
      <c r="F45" s="221"/>
      <c r="H45" s="1438"/>
      <c r="I45" s="1439"/>
      <c r="J45" s="1439"/>
      <c r="K45" s="1439"/>
      <c r="L45" s="1439"/>
      <c r="M45" s="1439"/>
      <c r="N45" s="1439"/>
      <c r="O45" s="1439"/>
      <c r="P45" s="1440"/>
    </row>
    <row r="46" spans="2:16" ht="19.95" customHeight="1">
      <c r="B46" s="1282"/>
      <c r="C46" s="483" t="s">
        <v>337</v>
      </c>
      <c r="D46" s="1230" t="s">
        <v>648</v>
      </c>
      <c r="E46" s="219" t="s">
        <v>371</v>
      </c>
      <c r="F46" s="1"/>
      <c r="H46" s="1438"/>
      <c r="I46" s="1439"/>
      <c r="J46" s="1439"/>
      <c r="K46" s="1439"/>
      <c r="L46" s="1439"/>
      <c r="M46" s="1439"/>
      <c r="N46" s="1439"/>
      <c r="O46" s="1439"/>
      <c r="P46" s="1440"/>
    </row>
    <row r="47" spans="2:16" ht="19.95" customHeight="1">
      <c r="B47" s="1282"/>
      <c r="C47" s="483" t="s">
        <v>192</v>
      </c>
      <c r="D47" s="1230" t="s">
        <v>648</v>
      </c>
      <c r="E47" s="310" t="s">
        <v>371</v>
      </c>
      <c r="F47" s="221"/>
      <c r="H47" s="1438"/>
      <c r="I47" s="1439"/>
      <c r="J47" s="1439"/>
      <c r="K47" s="1439"/>
      <c r="L47" s="1439"/>
      <c r="M47" s="1439"/>
      <c r="N47" s="1439"/>
      <c r="O47" s="1439"/>
      <c r="P47" s="1440"/>
    </row>
    <row r="48" spans="2:16" ht="19.95" customHeight="1">
      <c r="B48" s="1282"/>
      <c r="C48" s="483" t="s">
        <v>338</v>
      </c>
      <c r="D48" s="1230" t="s">
        <v>648</v>
      </c>
      <c r="E48" s="219" t="s">
        <v>371</v>
      </c>
      <c r="F48" s="1"/>
      <c r="H48" s="1438"/>
      <c r="I48" s="1439"/>
      <c r="J48" s="1439"/>
      <c r="K48" s="1439"/>
      <c r="L48" s="1439"/>
      <c r="M48" s="1439"/>
      <c r="N48" s="1439"/>
      <c r="O48" s="1439"/>
      <c r="P48" s="1440"/>
    </row>
    <row r="49" spans="2:16" ht="19.95" customHeight="1">
      <c r="B49" s="1282"/>
      <c r="C49" s="483" t="s">
        <v>193</v>
      </c>
      <c r="D49" s="1230" t="s">
        <v>648</v>
      </c>
      <c r="E49" s="310" t="s">
        <v>371</v>
      </c>
      <c r="F49" s="221"/>
      <c r="H49" s="1438"/>
      <c r="I49" s="1439"/>
      <c r="J49" s="1439"/>
      <c r="K49" s="1439"/>
      <c r="L49" s="1439"/>
      <c r="M49" s="1439"/>
      <c r="N49" s="1439"/>
      <c r="O49" s="1439"/>
      <c r="P49" s="1440"/>
    </row>
    <row r="50" spans="2:16" ht="19.95" customHeight="1">
      <c r="B50" s="1282"/>
      <c r="C50" s="483" t="s">
        <v>265</v>
      </c>
      <c r="D50" s="1230" t="s">
        <v>648</v>
      </c>
      <c r="E50" s="219" t="s">
        <v>371</v>
      </c>
      <c r="F50" s="1"/>
      <c r="H50" s="1438"/>
      <c r="I50" s="1439"/>
      <c r="J50" s="1439"/>
      <c r="K50" s="1439"/>
      <c r="L50" s="1439"/>
      <c r="M50" s="1439"/>
      <c r="N50" s="1439"/>
      <c r="O50" s="1439"/>
      <c r="P50" s="1440"/>
    </row>
    <row r="51" spans="2:16" ht="19.95" customHeight="1">
      <c r="B51" s="1282"/>
      <c r="C51" s="483" t="s">
        <v>339</v>
      </c>
      <c r="D51" s="1230" t="s">
        <v>648</v>
      </c>
      <c r="E51" s="310" t="s">
        <v>371</v>
      </c>
      <c r="F51" s="221"/>
      <c r="H51" s="1438"/>
      <c r="I51" s="1439"/>
      <c r="J51" s="1439"/>
      <c r="K51" s="1439"/>
      <c r="L51" s="1439"/>
      <c r="M51" s="1439"/>
      <c r="N51" s="1439"/>
      <c r="O51" s="1439"/>
      <c r="P51" s="1440"/>
    </row>
    <row r="52" spans="2:16" ht="19.95" customHeight="1">
      <c r="B52" s="1282"/>
      <c r="C52" s="483" t="s">
        <v>332</v>
      </c>
      <c r="D52" s="1230"/>
      <c r="E52" s="219" t="s">
        <v>371</v>
      </c>
      <c r="F52" s="1"/>
      <c r="H52" s="1438"/>
      <c r="I52" s="1439"/>
      <c r="J52" s="1439"/>
      <c r="K52" s="1439"/>
      <c r="L52" s="1439"/>
      <c r="M52" s="1439"/>
      <c r="N52" s="1439"/>
      <c r="O52" s="1439"/>
      <c r="P52" s="1440"/>
    </row>
    <row r="53" spans="2:16" ht="19.95" customHeight="1">
      <c r="B53" s="1282"/>
      <c r="C53" s="483" t="s">
        <v>333</v>
      </c>
      <c r="D53" s="1230"/>
      <c r="E53" s="310" t="s">
        <v>371</v>
      </c>
      <c r="F53" s="221"/>
      <c r="H53" s="1438"/>
      <c r="I53" s="1439"/>
      <c r="J53" s="1439"/>
      <c r="K53" s="1439"/>
      <c r="L53" s="1439"/>
      <c r="M53" s="1439"/>
      <c r="N53" s="1439"/>
      <c r="O53" s="1439"/>
      <c r="P53" s="1440"/>
    </row>
    <row r="54" spans="2:16" ht="19.95" customHeight="1" thickBot="1">
      <c r="B54" s="1301"/>
      <c r="C54" s="490" t="s">
        <v>194</v>
      </c>
      <c r="D54" s="1243"/>
      <c r="E54" s="366" t="s">
        <v>371</v>
      </c>
      <c r="F54" s="1"/>
      <c r="H54" s="1441"/>
      <c r="I54" s="1442"/>
      <c r="J54" s="1442"/>
      <c r="K54" s="1442"/>
      <c r="L54" s="1442"/>
      <c r="M54" s="1442"/>
      <c r="N54" s="1442"/>
      <c r="O54" s="1442"/>
      <c r="P54" s="1443"/>
    </row>
    <row r="55" spans="2:16">
      <c r="B55" s="21"/>
    </row>
  </sheetData>
  <sheetProtection sheet="1" formatCells="0" formatColumns="0" formatRows="0"/>
  <mergeCells count="48">
    <mergeCell ref="H6:P6"/>
    <mergeCell ref="H19:M19"/>
    <mergeCell ref="H31:P31"/>
    <mergeCell ref="B34:B35"/>
    <mergeCell ref="H13:P13"/>
    <mergeCell ref="H21:P21"/>
    <mergeCell ref="B31:B32"/>
    <mergeCell ref="B25:B27"/>
    <mergeCell ref="B28:B30"/>
    <mergeCell ref="B19:C19"/>
    <mergeCell ref="B20:C20"/>
    <mergeCell ref="H10:P10"/>
    <mergeCell ref="B7:B11"/>
    <mergeCell ref="H8:P8"/>
    <mergeCell ref="H9:P9"/>
    <mergeCell ref="H11:P11"/>
    <mergeCell ref="B21:C21"/>
    <mergeCell ref="B17:C17"/>
    <mergeCell ref="H17:P17"/>
    <mergeCell ref="B42:C42"/>
    <mergeCell ref="B43:B54"/>
    <mergeCell ref="H22:P22"/>
    <mergeCell ref="H24:P24"/>
    <mergeCell ref="B22:B24"/>
    <mergeCell ref="H23:P23"/>
    <mergeCell ref="B36:B40"/>
    <mergeCell ref="H40:P40"/>
    <mergeCell ref="H41:M41"/>
    <mergeCell ref="B41:C41"/>
    <mergeCell ref="H43:P54"/>
    <mergeCell ref="H38:P38"/>
    <mergeCell ref="H39:P39"/>
    <mergeCell ref="H20:P20"/>
    <mergeCell ref="H36:P36"/>
    <mergeCell ref="H37:P37"/>
    <mergeCell ref="B13:C13"/>
    <mergeCell ref="B12:C12"/>
    <mergeCell ref="H12:P12"/>
    <mergeCell ref="H34:P34"/>
    <mergeCell ref="H35:P35"/>
    <mergeCell ref="B14:C14"/>
    <mergeCell ref="H14:P14"/>
    <mergeCell ref="B18:C18"/>
    <mergeCell ref="H18:P18"/>
    <mergeCell ref="B16:C16"/>
    <mergeCell ref="H16:P16"/>
    <mergeCell ref="B15:C15"/>
    <mergeCell ref="H15:P15"/>
  </mergeCells>
  <phoneticPr fontId="2"/>
  <dataValidations count="4">
    <dataValidation type="list" allowBlank="1" showInputMessage="1" showErrorMessage="1" sqref="D12:D18" xr:uid="{00000000-0002-0000-0800-000000000000}">
      <formula1>"有"</formula1>
    </dataValidation>
    <dataValidation type="custom" allowBlank="1" showInputMessage="1" showErrorMessage="1" sqref="F53 F43 F45 F47 F49 F51" xr:uid="{00000000-0002-0000-0800-000001000000}">
      <formula1>""</formula1>
    </dataValidation>
    <dataValidation type="list" allowBlank="1" showInputMessage="1" showErrorMessage="1" sqref="D43:D54" xr:uid="{00000000-0002-0000-0800-000002000000}">
      <formula1>"可,不可,対象外"</formula1>
    </dataValidation>
    <dataValidation type="textLength" operator="lessThanOrEqual" allowBlank="1" showInputMessage="1" showErrorMessage="1" error="220文字以内で入力してください。" sqref="D41" xr:uid="{00000000-0002-0000-0800-000003000000}">
      <formula1>220</formula1>
    </dataValidation>
  </dataValidations>
  <pageMargins left="0.39370078740157483" right="0.39370078740157483" top="0.59055118110236227" bottom="0.59055118110236227" header="0.39370078740157483" footer="0.31496062992125984"/>
  <pageSetup paperSize="9" fitToHeight="0" orientation="portrait" cellComments="asDisplayed" r:id="rId1"/>
  <headerFooter alignWithMargins="0">
    <oddHeader>&amp;R&amp;10&amp;F</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800-000004000000}">
          <x14:formula1>
            <xm:f>IF(OR($D$7=祝日!$K$3,$D$7=祝日!$K$4,$D$7=祝日!$K$6,$D$7=祝日!$K$7,$D$7=祝日!$K$8,$D$7=祝日!$K$9),祝日!$M$28:$M$40,IF($D$7=祝日!$K$5,祝日!$O$28:$O$40))</xm:f>
          </x14:formula1>
          <xm:sqref>D8</xm:sqref>
        </x14:dataValidation>
        <x14:dataValidation type="list" allowBlank="1" showInputMessage="1" showErrorMessage="1" xr:uid="{00000000-0002-0000-0800-000005000000}">
          <x14:formula1>
            <xm:f>祝日!$K$3:$K$11</xm:f>
          </x14:formula1>
          <xm:sqref>D7</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30</vt:i4>
      </vt:variant>
      <vt:variant>
        <vt:lpstr>名前付き一覧</vt:lpstr>
      </vt:variant>
      <vt:variant>
        <vt:i4>42</vt:i4>
      </vt:variant>
    </vt:vector>
  </HeadingPairs>
  <TitlesOfParts>
    <vt:vector size="72" baseType="lpstr">
      <vt:lpstr>Data</vt:lpstr>
      <vt:lpstr>受託決定後記載シート</vt:lpstr>
      <vt:lpstr>受託申込書</vt:lpstr>
      <vt:lpstr>１契約者及び訓練規模等</vt:lpstr>
      <vt:lpstr>２-（１）委託実績（東京都）</vt:lpstr>
      <vt:lpstr>２-（２）委託実績 (東京都以外の公共機関)</vt:lpstr>
      <vt:lpstr>３訓練実施施設の概要</vt:lpstr>
      <vt:lpstr>3-2訓練実施施設２の概要</vt:lpstr>
      <vt:lpstr>４訓練の概要</vt:lpstr>
      <vt:lpstr>4-1訓練委託費</vt:lpstr>
      <vt:lpstr>4-1訓練委託費(デュアル)</vt:lpstr>
      <vt:lpstr>４-2実習型訓練概要(デュアル)</vt:lpstr>
      <vt:lpstr>4-3実習生受入企業一覧(デュアル)</vt:lpstr>
      <vt:lpstr>４-2難民受入の概要(避難民向け)</vt:lpstr>
      <vt:lpstr>５講師名簿</vt:lpstr>
      <vt:lpstr>６カリキュラム</vt:lpstr>
      <vt:lpstr>６カリキュラム(デュアル)</vt:lpstr>
      <vt:lpstr>７就職支援の概要</vt:lpstr>
      <vt:lpstr>８就職担当名簿</vt:lpstr>
      <vt:lpstr>９事務担当名簿</vt:lpstr>
      <vt:lpstr>１０月別カリキュラム(１月)</vt:lpstr>
      <vt:lpstr>１０月別カリキュラム(２月) </vt:lpstr>
      <vt:lpstr>１０月別カリキュラム(３月) </vt:lpstr>
      <vt:lpstr>１０月別カリキュラム(６月) (デュアル)</vt:lpstr>
      <vt:lpstr>１０月別カリキュラム(８月) (デュアル)</vt:lpstr>
      <vt:lpstr>１１テキスト内訳</vt:lpstr>
      <vt:lpstr>１２オンライン環境等</vt:lpstr>
      <vt:lpstr>１３ポジションシート </vt:lpstr>
      <vt:lpstr>１３ポジションシート (デュアル)</vt:lpstr>
      <vt:lpstr>祝日</vt:lpstr>
      <vt:lpstr>'１０月別カリキュラム(１月)'!Print_Area</vt:lpstr>
      <vt:lpstr>'１０月別カリキュラム(２月) '!Print_Area</vt:lpstr>
      <vt:lpstr>'１０月別カリキュラム(３月) '!Print_Area</vt:lpstr>
      <vt:lpstr>'１０月別カリキュラム(６月) (デュアル)'!Print_Area</vt:lpstr>
      <vt:lpstr>'１０月別カリキュラム(８月) (デュアル)'!Print_Area</vt:lpstr>
      <vt:lpstr>'１１テキスト内訳'!Print_Area</vt:lpstr>
      <vt:lpstr>'１２オンライン環境等'!Print_Area</vt:lpstr>
      <vt:lpstr>'１３ポジションシート '!Print_Area</vt:lpstr>
      <vt:lpstr>'１３ポジションシート (デュアル)'!Print_Area</vt:lpstr>
      <vt:lpstr>'１契約者及び訓練規模等'!Print_Area</vt:lpstr>
      <vt:lpstr>'２-（１）委託実績（東京都）'!Print_Area</vt:lpstr>
      <vt:lpstr>'２-（２）委託実績 (東京都以外の公共機関)'!Print_Area</vt:lpstr>
      <vt:lpstr>'3-2訓練実施施設２の概要'!Print_Area</vt:lpstr>
      <vt:lpstr>'３訓練実施施設の概要'!Print_Area</vt:lpstr>
      <vt:lpstr>'4-1訓練委託費'!Print_Area</vt:lpstr>
      <vt:lpstr>'4-1訓練委託費(デュアル)'!Print_Area</vt:lpstr>
      <vt:lpstr>'４-2実習型訓練概要(デュアル)'!Print_Area</vt:lpstr>
      <vt:lpstr>'４-2難民受入の概要(避難民向け)'!Print_Area</vt:lpstr>
      <vt:lpstr>'4-3実習生受入企業一覧(デュアル)'!Print_Area</vt:lpstr>
      <vt:lpstr>'４訓練の概要'!Print_Area</vt:lpstr>
      <vt:lpstr>'５講師名簿'!Print_Area</vt:lpstr>
      <vt:lpstr>'６カリキュラム'!Print_Area</vt:lpstr>
      <vt:lpstr>'６カリキュラム(デュアル)'!Print_Area</vt:lpstr>
      <vt:lpstr>'７就職支援の概要'!Print_Area</vt:lpstr>
      <vt:lpstr>'８就職担当名簿'!Print_Area</vt:lpstr>
      <vt:lpstr>'９事務担当名簿'!Print_Area</vt:lpstr>
      <vt:lpstr>受託決定後記載シート!Print_Area</vt:lpstr>
      <vt:lpstr>受託申込書!Print_Area</vt:lpstr>
      <vt:lpstr>'１契約者及び訓練規模等'!Print_Titles</vt:lpstr>
      <vt:lpstr>'3-2訓練実施施設２の概要'!Print_Titles</vt:lpstr>
      <vt:lpstr>'３訓練実施施設の概要'!Print_Titles</vt:lpstr>
      <vt:lpstr>'4-1訓練委託費'!Print_Titles</vt:lpstr>
      <vt:lpstr>'4-1訓練委託費(デュアル)'!Print_Titles</vt:lpstr>
      <vt:lpstr>'４-2実習型訓練概要(デュアル)'!Print_Titles</vt:lpstr>
      <vt:lpstr>'４-2難民受入の概要(避難民向け)'!Print_Titles</vt:lpstr>
      <vt:lpstr>'４訓練の概要'!Print_Titles</vt:lpstr>
      <vt:lpstr>'５講師名簿'!Print_Titles</vt:lpstr>
      <vt:lpstr>'６カリキュラム'!Print_Titles</vt:lpstr>
      <vt:lpstr>'６カリキュラム(デュアル)'!Print_Titles</vt:lpstr>
      <vt:lpstr>'７就職支援の概要'!Print_Titles</vt:lpstr>
      <vt:lpstr>受託決定後記載シート!Print_Titles</vt:lpstr>
      <vt:lpstr>祝日</vt:lpstr>
    </vt:vector>
  </TitlesOfParts>
  <Company>東京都</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TAIMSuser</dc:creator>
  <cp:keywords>提案書</cp:keywords>
  <cp:lastModifiedBy>加藤　大典</cp:lastModifiedBy>
  <cp:lastPrinted>2024-06-03T06:36:11Z</cp:lastPrinted>
  <dcterms:created xsi:type="dcterms:W3CDTF">2002-03-05T01:29:04Z</dcterms:created>
  <dcterms:modified xsi:type="dcterms:W3CDTF">2025-06-06T02:47:04Z</dcterms:modified>
</cp:coreProperties>
</file>