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EC10BD84-E220-447C-BECF-C991861DF42F}"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M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G17" i="155"/>
  <c r="G18"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E16" i="155"/>
  <c r="AK55" i="155"/>
  <c r="M8" i="155"/>
  <c r="A19" i="155"/>
  <c r="B18" i="155"/>
  <c r="AE18" i="154"/>
  <c r="AF17" i="154"/>
  <c r="AE16" i="154"/>
  <c r="G18" i="154"/>
  <c r="AK55" i="154"/>
  <c r="M8" i="154"/>
  <c r="Y18" i="154"/>
  <c r="Z17" i="154"/>
  <c r="Y16" i="154"/>
  <c r="S18" i="154"/>
  <c r="T17" i="154"/>
  <c r="S16" i="154"/>
  <c r="A19" i="154"/>
  <c r="B18" i="154"/>
  <c r="G16" i="155" l="1"/>
  <c r="H17" i="155"/>
  <c r="M16" i="154"/>
  <c r="M18" i="154"/>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s="1"/>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<sst xmlns="http://schemas.openxmlformats.org/spreadsheetml/2006/main" count="3585" uniqueCount="1154">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</sst>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S36" sqref="GS36"/>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育児等両立応援訓練（短時間訓練）（３箇月）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育児等両立応援訓練（短時間訓練）（３箇月）</v>
      </c>
      <c r="E11" s="928"/>
      <c r="F11" t="s">
        <v>772</v>
      </c>
    </row>
    <row r="12" spans="1:234" ht="13.8" thickBot="1">
      <c r="A12" t="s">
        <v>781</v>
      </c>
      <c r="E12" s="929"/>
      <c r="F12" t="s">
        <v>774</v>
      </c>
    </row>
    <row r="13" spans="1:234" ht="13.8" thickBot="1">
      <c r="A13" s="947" t="str">
        <f>VLOOKUP($A$11,祝日!$K$3:$Z$25,15,FALSE)</f>
        <v>育</v>
      </c>
      <c r="E13" s="930"/>
    </row>
    <row r="14" spans="1:234" ht="13.8" thickBot="1">
      <c r="A14" t="s">
        <v>768</v>
      </c>
      <c r="E14" s="931"/>
    </row>
    <row r="15" spans="1:234" ht="13.8" thickBot="1">
      <c r="A15" s="947">
        <f>VLOOKUP($A$11,祝日!$K$3:$Z$25,14,FALSE)</f>
        <v>24</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24</v>
      </c>
      <c r="F21" s="566">
        <f t="shared" si="0"/>
        <v>24</v>
      </c>
      <c r="G21" s="230">
        <f t="shared" si="0"/>
        <v>24</v>
      </c>
      <c r="I21" s="945">
        <f>IF($A$13="デュ",$F21,$E21)</f>
        <v>24</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育児等両立応援訓練（短時間訓練）（３箇月）</v>
      </c>
      <c r="F125" s="563" t="str">
        <f>IF('４訓練の概要'!$D7="","",'４訓練の概要'!$D7)</f>
        <v>育児等両立応援訓練（短時間訓練）（３箇月）</v>
      </c>
      <c r="G125" s="934" t="str">
        <f>IF('４訓練の概要'!$D7="","",'４訓練の概要'!$D7)</f>
        <v>育児等両立応援訓練（短時間訓練）（３箇月）</v>
      </c>
      <c r="I125" s="493" t="str">
        <f t="shared" si="2"/>
        <v>育児等両立応援訓練（短時間訓練）（３箇月）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15" sqref="D15"/>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805</v>
      </c>
      <c r="C1" s="1297"/>
      <c r="D1" s="1297"/>
      <c r="E1" s="1297"/>
    </row>
    <row r="2" spans="1:16" ht="14.25" customHeight="1" thickBot="1"/>
    <row r="3" spans="1:16" ht="19.95" customHeight="1">
      <c r="B3" s="1281" t="s">
        <v>434</v>
      </c>
      <c r="C3" s="1303"/>
      <c r="D3" s="1013" t="str">
        <f>Data!A11</f>
        <v>育児等両立応援訓練（短時間訓練）（３箇月）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806</v>
      </c>
      <c r="C14" s="1300"/>
      <c r="D14" s="1300"/>
      <c r="E14" s="541"/>
      <c r="H14" s="1278" t="s">
        <v>410</v>
      </c>
      <c r="I14" s="1279"/>
      <c r="J14" s="1279"/>
      <c r="K14" s="1279"/>
      <c r="L14" s="1279"/>
      <c r="M14" s="1279"/>
      <c r="N14" s="1279"/>
      <c r="O14" s="1279"/>
      <c r="P14" s="1280"/>
    </row>
    <row r="15" spans="1:16" ht="31.95" customHeight="1" thickTop="1" thickBot="1">
      <c r="B15" s="1281" t="s">
        <v>650</v>
      </c>
      <c r="C15" s="1282"/>
      <c r="D15" s="155"/>
      <c r="E15" s="526"/>
      <c r="H15" s="359" t="s">
        <v>675</v>
      </c>
      <c r="I15" s="360"/>
      <c r="J15" s="360"/>
      <c r="K15" s="360"/>
      <c r="L15" s="360"/>
      <c r="M15" s="360"/>
      <c r="N15" s="360"/>
      <c r="O15" s="360"/>
      <c r="P15" s="20"/>
    </row>
    <row r="16" spans="1:16" ht="33" customHeight="1" thickTop="1" thickBot="1">
      <c r="B16" s="1298" t="s">
        <v>651</v>
      </c>
      <c r="C16" s="1299"/>
      <c r="D16" s="155"/>
      <c r="E16" s="526" t="s">
        <v>655</v>
      </c>
      <c r="H16" s="1291" t="s">
        <v>729</v>
      </c>
      <c r="I16" s="1292"/>
      <c r="J16" s="1292"/>
      <c r="K16" s="1292"/>
      <c r="L16" s="1292"/>
      <c r="M16" s="1292"/>
      <c r="N16" s="1292"/>
      <c r="O16" s="1292"/>
      <c r="P16" s="1293"/>
    </row>
    <row r="17" spans="2:16" ht="35.4" customHeight="1" thickTop="1" thickBot="1">
      <c r="B17" s="1301" t="s">
        <v>674</v>
      </c>
      <c r="C17" s="1302"/>
      <c r="D17" s="155"/>
      <c r="E17" s="526"/>
      <c r="H17" s="1294" t="s">
        <v>730</v>
      </c>
      <c r="I17" s="1295"/>
      <c r="J17" s="1295"/>
      <c r="K17" s="1295"/>
      <c r="L17" s="1295"/>
      <c r="M17" s="1295"/>
      <c r="N17" s="1295"/>
      <c r="O17" s="1295"/>
      <c r="P17" s="1296"/>
    </row>
    <row r="18" spans="2:16" ht="31.2" hidden="1" customHeight="1" thickTop="1" thickBot="1">
      <c r="B18" s="1269" t="s">
        <v>712</v>
      </c>
      <c r="C18" s="1288"/>
      <c r="D18" s="1004"/>
      <c r="E18" s="526"/>
      <c r="H18" s="1266" t="s">
        <v>713</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652</v>
      </c>
      <c r="C24" s="1283"/>
      <c r="D24" s="223"/>
      <c r="E24" s="223"/>
    </row>
    <row r="25" spans="2:16" ht="20.399999999999999" customHeight="1" thickBot="1">
      <c r="B25" s="1284" t="s">
        <v>653</v>
      </c>
      <c r="C25" s="1285"/>
      <c r="D25" s="531" t="s">
        <v>654</v>
      </c>
      <c r="E25" s="568"/>
    </row>
    <row r="26" spans="2:16" ht="34.200000000000003" customHeight="1" thickTop="1" thickBot="1">
      <c r="B26" s="1286"/>
      <c r="C26" s="1287"/>
      <c r="D26" s="999"/>
      <c r="E26" s="569"/>
      <c r="H26" s="1266" t="s">
        <v>714</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715</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731</v>
      </c>
    </row>
    <row r="2" spans="1:29" ht="13.2" customHeight="1" thickBot="1"/>
    <row r="3" spans="1:29" ht="13.2" customHeight="1">
      <c r="B3" s="1340" t="s">
        <v>617</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615</v>
      </c>
      <c r="C5" s="1341"/>
      <c r="D5" s="1337" t="s">
        <v>616</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育児等両立応援訓練（短時間訓練）（３箇月）</v>
      </c>
      <c r="F12" s="1319"/>
      <c r="G12" s="1319"/>
      <c r="H12" s="1319"/>
      <c r="I12" s="1319"/>
      <c r="J12" s="1319"/>
      <c r="K12" s="1338"/>
      <c r="L12" s="549"/>
      <c r="M12" s="582" t="s">
        <v>638</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13" t="str">
        <f>Data!I73</f>
        <v/>
      </c>
      <c r="F18" s="1313"/>
      <c r="G18" s="1314"/>
      <c r="H18" s="1309" t="s">
        <v>632</v>
      </c>
      <c r="I18" s="1310"/>
      <c r="J18" s="1310"/>
      <c r="K18" s="1329" t="str">
        <f>CONCATENATE(Data!I74,"km")</f>
        <v>km</v>
      </c>
      <c r="L18" s="1313"/>
      <c r="M18" s="1314"/>
      <c r="AB18" s="546" t="s">
        <v>332</v>
      </c>
      <c r="AC18" s="552" t="str">
        <f>IF(Data!$I170="可","○",IF(Data!$I170="対象外","-",""))</f>
        <v/>
      </c>
    </row>
    <row r="19" spans="2:29" ht="13.2" customHeight="1" thickBot="1">
      <c r="B19" s="1309" t="s">
        <v>671</v>
      </c>
      <c r="C19" s="1310"/>
      <c r="D19" s="1311"/>
      <c r="E19" s="1313" t="str">
        <f>Data!I88</f>
        <v/>
      </c>
      <c r="F19" s="1313"/>
      <c r="G19" s="1313"/>
      <c r="H19" s="1313"/>
      <c r="I19" s="1313"/>
      <c r="J19" s="1315" t="s">
        <v>630</v>
      </c>
      <c r="K19" s="1310"/>
      <c r="L19" s="1311"/>
      <c r="M19" s="1329" t="str">
        <f>CONCATENATE(TEXT(Data!I89,"0.00"),"㎡")</f>
        <v>㎡</v>
      </c>
      <c r="N19" s="1313"/>
      <c r="O19" s="1313"/>
      <c r="P19" s="1315" t="s">
        <v>631</v>
      </c>
      <c r="Q19" s="1310"/>
      <c r="R19" s="1310"/>
      <c r="S19" s="1311"/>
      <c r="T19" s="1329" t="e">
        <f>CONCATENATE(TEXT(Data!I90,"0.00"),"㎡")</f>
        <v>#DIV/0!</v>
      </c>
      <c r="U19" s="1313"/>
      <c r="V19" s="1314"/>
      <c r="AB19" s="546" t="s">
        <v>333</v>
      </c>
      <c r="AC19" s="552" t="str">
        <f>IF(Data!$I171="可","○",IF(Data!$I171="対象外","-",""))</f>
        <v/>
      </c>
    </row>
    <row r="20" spans="2:29" ht="13.2" customHeight="1" thickBot="1">
      <c r="B20" s="1309" t="s">
        <v>634</v>
      </c>
      <c r="C20" s="1310"/>
      <c r="D20" s="1310"/>
      <c r="E20" s="1310"/>
      <c r="F20" s="1311"/>
      <c r="G20" s="1313" t="str">
        <f>CONCATENATE(Data!I93,"台")</f>
        <v>台</v>
      </c>
      <c r="H20" s="1313"/>
      <c r="I20" s="1315" t="s">
        <v>681</v>
      </c>
      <c r="J20" s="1310"/>
      <c r="K20" s="1310" t="str">
        <f>Data!I95</f>
        <v/>
      </c>
      <c r="L20" s="1310"/>
      <c r="M20" s="1310"/>
      <c r="N20" s="1315" t="s">
        <v>682</v>
      </c>
      <c r="O20" s="1310"/>
      <c r="P20" s="1310" t="str">
        <f>Data!I97</f>
        <v/>
      </c>
      <c r="Q20" s="1310"/>
      <c r="R20" s="1312"/>
      <c r="AB20" s="551" t="s">
        <v>194</v>
      </c>
      <c r="AC20" s="553" t="str">
        <f>IF(Data!$I172="可","○",IF(Data!$I172="対象外","-",""))</f>
        <v/>
      </c>
    </row>
    <row r="21" spans="2:29" ht="13.2" customHeight="1" thickBot="1">
      <c r="B21" s="1309" t="s">
        <v>635</v>
      </c>
      <c r="C21" s="1310"/>
      <c r="D21" s="1310"/>
      <c r="E21" s="1310"/>
      <c r="F21" s="1311"/>
      <c r="G21" s="1313" t="str">
        <f>CONCATENATE(Data!I116,"台")</f>
        <v>台</v>
      </c>
      <c r="H21" s="1313"/>
      <c r="I21" s="1315" t="s">
        <v>681</v>
      </c>
      <c r="J21" s="1310"/>
      <c r="K21" s="1310" t="str">
        <f>Data!I118</f>
        <v/>
      </c>
      <c r="L21" s="1310"/>
      <c r="M21" s="1310"/>
      <c r="N21" s="1315" t="s">
        <v>682</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639</v>
      </c>
      <c r="K24" s="1326"/>
      <c r="L24" s="1326"/>
      <c r="M24" s="1315" t="str">
        <f>Data!I202</f>
        <v/>
      </c>
      <c r="N24" s="1310"/>
      <c r="O24" s="1310"/>
      <c r="P24" s="1310"/>
      <c r="Q24" s="1312"/>
      <c r="R24" s="1323" t="s">
        <v>640</v>
      </c>
      <c r="S24" s="1324"/>
      <c r="T24" s="1324"/>
      <c r="U24" s="1315" t="str">
        <f>Data!I203</f>
        <v/>
      </c>
      <c r="V24" s="1312"/>
    </row>
    <row r="25" spans="2:29" ht="13.2" customHeight="1" thickBot="1">
      <c r="B25" s="1363" t="s">
        <v>624</v>
      </c>
      <c r="C25" s="1326"/>
      <c r="D25" s="1364"/>
      <c r="E25" s="1326">
        <f>Data!I207</f>
        <v>0</v>
      </c>
      <c r="F25" s="1326"/>
      <c r="G25" s="1333" t="s">
        <v>280</v>
      </c>
      <c r="H25" s="1334"/>
      <c r="I25" s="1334"/>
      <c r="J25" s="579">
        <f>Data!I210</f>
        <v>0</v>
      </c>
      <c r="K25" s="578" t="s">
        <v>686</v>
      </c>
      <c r="L25" s="922">
        <f>Data!I211</f>
        <v>0</v>
      </c>
      <c r="M25" s="578" t="s">
        <v>687</v>
      </c>
      <c r="N25" s="922">
        <f>Data!I212</f>
        <v>0</v>
      </c>
      <c r="O25" s="1332" t="s">
        <v>664</v>
      </c>
      <c r="P25" s="1332"/>
      <c r="Q25" s="1332"/>
      <c r="R25" s="1330" t="s">
        <v>688</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664</v>
      </c>
      <c r="P26" s="1368"/>
      <c r="Q26" s="1368"/>
      <c r="R26" s="548" t="s">
        <v>782</v>
      </c>
      <c r="S26" s="548"/>
      <c r="T26" s="548"/>
      <c r="U26" s="548" t="str">
        <f>Data!I214</f>
        <v/>
      </c>
      <c r="V26" s="555"/>
    </row>
    <row r="27" spans="2:29" ht="13.2" customHeight="1" thickBot="1">
      <c r="B27" s="1309" t="s">
        <v>641</v>
      </c>
      <c r="C27" s="1310"/>
      <c r="D27" s="1311"/>
      <c r="E27" s="1327">
        <f>Data!I208</f>
        <v>0</v>
      </c>
      <c r="F27" s="1328"/>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623</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622</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690</v>
      </c>
      <c r="C32" s="1324"/>
      <c r="D32" s="1325"/>
      <c r="E32" s="1335" t="str">
        <f>Data!I154</f>
        <v/>
      </c>
      <c r="F32" s="1316"/>
      <c r="G32" s="1316"/>
      <c r="H32" s="1316"/>
      <c r="I32" s="1316"/>
      <c r="J32" s="1316"/>
      <c r="K32" s="1316"/>
      <c r="L32" s="1316"/>
      <c r="M32" s="1316"/>
      <c r="N32" s="1316"/>
      <c r="O32" s="1323" t="s">
        <v>691</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677</v>
      </c>
    </row>
    <row r="36" spans="2:22" ht="13.2" customHeight="1" thickBot="1">
      <c r="B36" s="1309" t="s">
        <v>625</v>
      </c>
      <c r="C36" s="1310"/>
      <c r="D36" s="1311"/>
      <c r="E36" s="1315" t="s">
        <v>679</v>
      </c>
      <c r="F36" s="1310"/>
      <c r="G36" s="1313" t="str">
        <f>Data!I219</f>
        <v/>
      </c>
      <c r="H36" s="1331"/>
      <c r="I36" s="1315" t="s">
        <v>680</v>
      </c>
      <c r="J36" s="1310"/>
      <c r="K36" s="1313" t="str">
        <f>Data!I220</f>
        <v/>
      </c>
      <c r="L36" s="1314"/>
    </row>
    <row r="37" spans="2:22" ht="54.9" customHeight="1" thickBot="1">
      <c r="B37" s="1309" t="s">
        <v>626</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627</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628</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672</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743</v>
      </c>
      <c r="C23" s="429" t="s">
        <v>512</v>
      </c>
      <c r="D23" s="316"/>
      <c r="E23" s="376"/>
      <c r="H23" s="18"/>
      <c r="I23" s="222"/>
      <c r="J23" s="222"/>
      <c r="K23" s="222"/>
      <c r="L23" s="222"/>
      <c r="M23" s="222"/>
      <c r="N23" s="222"/>
      <c r="O23" s="222"/>
      <c r="P23" s="309"/>
    </row>
    <row r="24" spans="2:16" ht="40.200000000000003" customHeight="1">
      <c r="B24" s="1381"/>
      <c r="C24" s="607" t="s">
        <v>1025</v>
      </c>
      <c r="D24" s="1226"/>
      <c r="E24" s="608" t="s">
        <v>371</v>
      </c>
      <c r="H24" s="1298" t="s">
        <v>1026</v>
      </c>
      <c r="I24" s="1379"/>
      <c r="J24" s="1379"/>
      <c r="K24" s="1379"/>
      <c r="L24" s="1379"/>
      <c r="M24" s="1379"/>
      <c r="N24" s="1379"/>
      <c r="O24" s="1379"/>
      <c r="P24" s="1380"/>
    </row>
    <row r="25" spans="2:16" ht="40.200000000000003" customHeight="1" thickBot="1">
      <c r="B25" s="1378"/>
      <c r="C25" s="607" t="s">
        <v>1027</v>
      </c>
      <c r="D25" s="1226"/>
      <c r="E25" s="608" t="s">
        <v>371</v>
      </c>
      <c r="H25" s="1298" t="s">
        <v>1127</v>
      </c>
      <c r="I25" s="1379"/>
      <c r="J25" s="1379"/>
      <c r="K25" s="1379"/>
      <c r="L25" s="1379"/>
      <c r="M25" s="1379"/>
      <c r="N25" s="1379"/>
      <c r="O25" s="1379"/>
      <c r="P25" s="1380"/>
    </row>
    <row r="26" spans="2:16" ht="40.200000000000003" customHeight="1" thickTop="1">
      <c r="B26" s="1383" t="s">
        <v>509</v>
      </c>
      <c r="C26" s="607" t="s">
        <v>113</v>
      </c>
      <c r="D26" s="316"/>
      <c r="E26" s="608"/>
      <c r="H26" s="1298" t="s">
        <v>562</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999</v>
      </c>
      <c r="I29" s="1375"/>
      <c r="J29" s="1375"/>
      <c r="K29" s="1375"/>
      <c r="L29" s="1375"/>
      <c r="M29" s="1375"/>
      <c r="N29" s="1375"/>
      <c r="O29" s="1375"/>
      <c r="P29" s="1376"/>
    </row>
    <row r="30" spans="2:16" ht="40.200000000000003" customHeight="1" thickTop="1">
      <c r="B30" s="1384" t="s">
        <v>198</v>
      </c>
      <c r="C30" s="432" t="s">
        <v>185</v>
      </c>
      <c r="D30" s="316"/>
      <c r="E30" s="312"/>
      <c r="H30" s="1298" t="s">
        <v>563</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1065</v>
      </c>
      <c r="D36" s="1228"/>
      <c r="E36" s="219" t="s">
        <v>371</v>
      </c>
      <c r="H36" s="18" t="s">
        <v>998</v>
      </c>
      <c r="I36" s="222"/>
      <c r="J36" s="222"/>
      <c r="K36" s="222"/>
      <c r="L36" s="222"/>
      <c r="M36" s="222"/>
      <c r="N36" s="222"/>
      <c r="O36" s="222"/>
      <c r="P36" s="309"/>
    </row>
    <row r="37" spans="2:16" ht="39.6" customHeight="1">
      <c r="B37" s="1298"/>
      <c r="C37" s="432" t="s">
        <v>1064</v>
      </c>
      <c r="D37" s="1229"/>
      <c r="E37" s="219"/>
      <c r="H37" s="1298" t="s">
        <v>1001</v>
      </c>
      <c r="I37" s="1375"/>
      <c r="J37" s="1375"/>
      <c r="K37" s="1375"/>
      <c r="L37" s="1375"/>
      <c r="M37" s="1375"/>
      <c r="N37" s="1375"/>
      <c r="O37" s="1375"/>
      <c r="P37" s="1376"/>
    </row>
    <row r="38" spans="2:16" ht="40.35" customHeight="1">
      <c r="B38" s="1298"/>
      <c r="C38" s="432" t="s">
        <v>1066</v>
      </c>
      <c r="D38" s="1230"/>
      <c r="E38" s="219" t="s">
        <v>371</v>
      </c>
      <c r="H38" s="1298" t="s">
        <v>1000</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564</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98" t="s">
        <v>27</v>
      </c>
      <c r="C9" s="1299"/>
      <c r="D9" s="1224"/>
      <c r="E9" s="319"/>
      <c r="H9" s="349"/>
    </row>
    <row r="10" spans="1:10" ht="30" customHeight="1" thickTop="1">
      <c r="B10" s="1298" t="s">
        <v>114</v>
      </c>
      <c r="C10" s="1299"/>
      <c r="D10" s="1236"/>
      <c r="E10" s="309" t="s">
        <v>732</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1138</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1022</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1005</v>
      </c>
    </row>
    <row r="19" spans="2:8" ht="30" customHeight="1">
      <c r="B19" s="1298"/>
      <c r="C19" s="432" t="s">
        <v>1018</v>
      </c>
      <c r="D19" s="1239"/>
      <c r="E19" s="310" t="s">
        <v>404</v>
      </c>
      <c r="H19" s="1412"/>
    </row>
    <row r="20" spans="2:8" ht="30" customHeight="1">
      <c r="B20" s="1298"/>
      <c r="C20" s="478" t="s">
        <v>69</v>
      </c>
      <c r="D20" s="1240"/>
      <c r="E20" s="310" t="s">
        <v>404</v>
      </c>
      <c r="H20" s="1413"/>
    </row>
    <row r="21" spans="2:8" ht="30" customHeight="1">
      <c r="B21" s="1385"/>
      <c r="C21" s="1012" t="s">
        <v>1019</v>
      </c>
      <c r="D21" s="1237"/>
      <c r="E21" s="1011" t="s">
        <v>404</v>
      </c>
      <c r="H21" s="1413"/>
    </row>
    <row r="22" spans="2:8" ht="30" customHeight="1">
      <c r="B22" s="1385"/>
      <c r="C22" s="1012" t="s">
        <v>1020</v>
      </c>
      <c r="D22" s="1237"/>
      <c r="E22" s="1011" t="s">
        <v>404</v>
      </c>
      <c r="H22" s="1413"/>
    </row>
    <row r="23" spans="2:8" ht="30" customHeight="1" thickBot="1">
      <c r="B23" s="1301"/>
      <c r="C23" s="1012" t="s">
        <v>1021</v>
      </c>
      <c r="D23" s="1238"/>
      <c r="E23" s="352" t="s">
        <v>404</v>
      </c>
      <c r="H23" s="1414"/>
    </row>
    <row r="24" spans="2:8" ht="36" customHeight="1" thickTop="1" thickBot="1">
      <c r="B24" s="1417" t="s">
        <v>74</v>
      </c>
      <c r="C24" s="1418"/>
      <c r="D24" s="332"/>
      <c r="E24" s="605" t="s">
        <v>115</v>
      </c>
      <c r="H24" s="350" t="s">
        <v>733</v>
      </c>
    </row>
    <row r="25" spans="2:8" ht="30" customHeight="1" thickTop="1">
      <c r="B25" s="1386" t="s">
        <v>684</v>
      </c>
      <c r="C25" s="479" t="s">
        <v>58</v>
      </c>
      <c r="D25" s="1232"/>
      <c r="E25" s="337"/>
      <c r="H25" s="1411" t="s">
        <v>1012</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683</v>
      </c>
    </row>
    <row r="28" spans="2:8" ht="30" customHeight="1" thickTop="1">
      <c r="B28" s="1415"/>
      <c r="C28" s="436" t="s">
        <v>75</v>
      </c>
      <c r="D28" s="1242"/>
      <c r="E28" s="320" t="s">
        <v>676</v>
      </c>
      <c r="H28" s="349"/>
    </row>
    <row r="29" spans="2:8" ht="30" customHeight="1" thickBot="1">
      <c r="B29" s="1415"/>
      <c r="C29" s="436" t="s">
        <v>76</v>
      </c>
      <c r="D29" s="1243"/>
      <c r="E29" s="226" t="s">
        <v>676</v>
      </c>
      <c r="H29" s="349"/>
    </row>
    <row r="30" spans="2:8" ht="30" customHeight="1" thickTop="1">
      <c r="B30" s="1385" t="s">
        <v>633</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1013</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683</v>
      </c>
    </row>
    <row r="41" spans="2:8" ht="30" customHeight="1" thickTop="1">
      <c r="B41" s="1269"/>
      <c r="C41" s="482" t="s">
        <v>75</v>
      </c>
      <c r="D41" s="1244"/>
      <c r="E41" s="320" t="s">
        <v>676</v>
      </c>
      <c r="H41" s="349"/>
    </row>
    <row r="42" spans="2:8" ht="30" customHeight="1" thickBot="1">
      <c r="B42" s="1269"/>
      <c r="C42" s="482" t="s">
        <v>76</v>
      </c>
      <c r="D42" s="1230"/>
      <c r="E42" s="226" t="s">
        <v>676</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1014</v>
      </c>
    </row>
    <row r="45" spans="2:8" ht="30" customHeight="1" thickTop="1" thickBot="1">
      <c r="B45" s="1269"/>
      <c r="C45" s="487" t="s">
        <v>214</v>
      </c>
      <c r="D45" s="1021" t="e">
        <f>ROUNDDOWN($D44/$J$4,2)</f>
        <v>#DIV/0!</v>
      </c>
      <c r="E45" s="309" t="s">
        <v>107</v>
      </c>
      <c r="H45" s="350" t="s">
        <v>683</v>
      </c>
    </row>
    <row r="46" spans="2:8" ht="30" customHeight="1" thickTop="1">
      <c r="B46" s="1269"/>
      <c r="C46" s="482" t="s">
        <v>75</v>
      </c>
      <c r="D46" s="1244"/>
      <c r="E46" s="320" t="s">
        <v>676</v>
      </c>
      <c r="H46" s="349"/>
    </row>
    <row r="47" spans="2:8" ht="30" customHeight="1" thickBot="1">
      <c r="B47" s="1269"/>
      <c r="C47" s="482" t="s">
        <v>76</v>
      </c>
      <c r="D47" s="1230"/>
      <c r="E47" s="226" t="s">
        <v>676</v>
      </c>
      <c r="H47" s="349"/>
    </row>
    <row r="48" spans="2:8" ht="30" customHeight="1" thickTop="1">
      <c r="B48" s="1385" t="s">
        <v>377</v>
      </c>
      <c r="C48" s="482" t="s">
        <v>58</v>
      </c>
      <c r="D48" s="1232"/>
      <c r="E48" s="309"/>
      <c r="H48" s="606" t="s">
        <v>685</v>
      </c>
    </row>
    <row r="49" spans="2:8" ht="30" customHeight="1" thickBot="1">
      <c r="B49" s="1269"/>
      <c r="C49" s="482" t="s">
        <v>347</v>
      </c>
      <c r="D49" s="1247"/>
      <c r="E49" s="309" t="s">
        <v>348</v>
      </c>
      <c r="H49" s="349" t="s">
        <v>1014</v>
      </c>
    </row>
    <row r="50" spans="2:8" ht="30" customHeight="1" thickTop="1" thickBot="1">
      <c r="B50" s="1269"/>
      <c r="C50" s="487" t="s">
        <v>214</v>
      </c>
      <c r="D50" s="1021" t="e">
        <f>ROUNDDOWN($D49/$J$4,2)</f>
        <v>#DIV/0!</v>
      </c>
      <c r="E50" s="309" t="s">
        <v>107</v>
      </c>
      <c r="H50" s="350" t="s">
        <v>683</v>
      </c>
    </row>
    <row r="51" spans="2:8" ht="30" customHeight="1" thickTop="1">
      <c r="B51" s="1269"/>
      <c r="C51" s="482" t="s">
        <v>75</v>
      </c>
      <c r="D51" s="1244"/>
      <c r="E51" s="320" t="s">
        <v>676</v>
      </c>
      <c r="H51" s="349"/>
    </row>
    <row r="52" spans="2:8" ht="30" customHeight="1" thickBot="1">
      <c r="B52" s="1269"/>
      <c r="C52" s="482" t="s">
        <v>76</v>
      </c>
      <c r="D52" s="1230"/>
      <c r="E52" s="226" t="s">
        <v>676</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1130</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1022</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1005</v>
      </c>
    </row>
    <row r="18" spans="2:8" ht="30" customHeight="1">
      <c r="B18" s="1298"/>
      <c r="C18" s="432" t="s">
        <v>1018</v>
      </c>
      <c r="D18" s="1239"/>
      <c r="E18" s="310" t="s">
        <v>404</v>
      </c>
      <c r="H18" s="1412"/>
    </row>
    <row r="19" spans="2:8" ht="30" customHeight="1">
      <c r="B19" s="1298"/>
      <c r="C19" s="478" t="s">
        <v>69</v>
      </c>
      <c r="D19" s="1240"/>
      <c r="E19" s="310" t="s">
        <v>404</v>
      </c>
      <c r="H19" s="1413"/>
    </row>
    <row r="20" spans="2:8" ht="30" customHeight="1">
      <c r="B20" s="1385"/>
      <c r="C20" s="1012" t="s">
        <v>1019</v>
      </c>
      <c r="D20" s="1237"/>
      <c r="E20" s="1011" t="s">
        <v>404</v>
      </c>
      <c r="H20" s="1413"/>
    </row>
    <row r="21" spans="2:8" ht="30" customHeight="1">
      <c r="B21" s="1385"/>
      <c r="C21" s="1012" t="s">
        <v>1020</v>
      </c>
      <c r="D21" s="1237"/>
      <c r="E21" s="1011" t="s">
        <v>404</v>
      </c>
      <c r="H21" s="1413"/>
    </row>
    <row r="22" spans="2:8" ht="30" customHeight="1" thickBot="1">
      <c r="B22" s="1301"/>
      <c r="C22" s="1197" t="s">
        <v>1021</v>
      </c>
      <c r="D22" s="1238"/>
      <c r="E22" s="352" t="s">
        <v>404</v>
      </c>
      <c r="H22" s="1414"/>
    </row>
    <row r="23" spans="2:8" ht="30" customHeight="1" thickTop="1">
      <c r="B23" s="1422" t="s">
        <v>374</v>
      </c>
      <c r="C23" s="479" t="s">
        <v>58</v>
      </c>
      <c r="D23" s="1232"/>
      <c r="E23" s="337"/>
      <c r="H23" s="1411" t="s">
        <v>1012</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683</v>
      </c>
    </row>
    <row r="26" spans="2:8" ht="30" customHeight="1" thickTop="1">
      <c r="B26" s="1415"/>
      <c r="C26" s="436" t="s">
        <v>75</v>
      </c>
      <c r="D26" s="1244"/>
      <c r="E26" s="320" t="s">
        <v>676</v>
      </c>
      <c r="H26" s="349"/>
    </row>
    <row r="27" spans="2:8" ht="30" customHeight="1" thickBot="1">
      <c r="B27" s="1415"/>
      <c r="C27" s="436" t="s">
        <v>76</v>
      </c>
      <c r="D27" s="1230"/>
      <c r="E27" s="226" t="s">
        <v>676</v>
      </c>
      <c r="H27" s="349"/>
    </row>
    <row r="28" spans="2:8" ht="30" customHeight="1" thickTop="1">
      <c r="B28" s="1385" t="s">
        <v>633</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1013</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683</v>
      </c>
    </row>
    <row r="39" spans="2:8" ht="30" customHeight="1" thickTop="1">
      <c r="B39" s="1269"/>
      <c r="C39" s="482" t="s">
        <v>75</v>
      </c>
      <c r="D39" s="1244"/>
      <c r="E39" s="320" t="s">
        <v>676</v>
      </c>
      <c r="H39" s="349"/>
    </row>
    <row r="40" spans="2:8" ht="30" customHeight="1" thickBot="1">
      <c r="B40" s="1269"/>
      <c r="C40" s="482" t="s">
        <v>76</v>
      </c>
      <c r="D40" s="1230"/>
      <c r="E40" s="226" t="s">
        <v>676</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1014</v>
      </c>
    </row>
    <row r="43" spans="2:8" ht="30" customHeight="1" thickTop="1" thickBot="1">
      <c r="B43" s="1269"/>
      <c r="C43" s="487" t="s">
        <v>214</v>
      </c>
      <c r="D43" s="1021" t="e">
        <f>ROUNDDOWN($D42/$J$4,2)</f>
        <v>#DIV/0!</v>
      </c>
      <c r="E43" s="309" t="s">
        <v>107</v>
      </c>
      <c r="H43" s="350" t="s">
        <v>683</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1014</v>
      </c>
    </row>
    <row r="48" spans="2:8" ht="30" customHeight="1" thickTop="1" thickBot="1">
      <c r="B48" s="1269"/>
      <c r="C48" s="487" t="s">
        <v>214</v>
      </c>
      <c r="D48" s="1021" t="e">
        <f>ROUNDDOWN($D47/$J$4,2)</f>
        <v>#DIV/0!</v>
      </c>
      <c r="E48" s="309" t="s">
        <v>107</v>
      </c>
      <c r="H48" s="350" t="s">
        <v>683</v>
      </c>
    </row>
    <row r="49" spans="2:8" ht="30" customHeight="1" thickTop="1">
      <c r="B49" s="1269"/>
      <c r="C49" s="482" t="s">
        <v>75</v>
      </c>
      <c r="D49" s="1244"/>
      <c r="E49" s="320" t="s">
        <v>676</v>
      </c>
      <c r="H49" s="349"/>
    </row>
    <row r="50" spans="2:8" ht="30" customHeight="1" thickBot="1">
      <c r="B50" s="1269"/>
      <c r="C50" s="482" t="s">
        <v>76</v>
      </c>
      <c r="D50" s="1230"/>
      <c r="E50" s="226" t="s">
        <v>676</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1114</v>
      </c>
      <c r="E7" s="218"/>
      <c r="H7" s="359"/>
      <c r="I7" s="360"/>
      <c r="J7" s="360"/>
      <c r="K7" s="360"/>
      <c r="L7" s="360"/>
      <c r="M7" s="360"/>
      <c r="N7" s="360"/>
      <c r="O7" s="360"/>
      <c r="P7" s="20"/>
    </row>
    <row r="8" spans="1:16" ht="30" customHeight="1" thickTop="1" thickBot="1">
      <c r="B8" s="1305"/>
      <c r="C8" s="368" t="s">
        <v>160</v>
      </c>
      <c r="D8" s="332"/>
      <c r="E8" s="226" t="s">
        <v>371</v>
      </c>
      <c r="H8" s="1291" t="s">
        <v>1132</v>
      </c>
      <c r="I8" s="1292"/>
      <c r="J8" s="1292"/>
      <c r="K8" s="1292"/>
      <c r="L8" s="1292"/>
      <c r="M8" s="1292"/>
      <c r="N8" s="1292"/>
      <c r="O8" s="1292"/>
      <c r="P8" s="1293"/>
    </row>
    <row r="9" spans="1:16" ht="19.95" customHeight="1" thickTop="1">
      <c r="B9" s="1305"/>
      <c r="C9" s="368" t="s">
        <v>568</v>
      </c>
      <c r="D9" s="1024" t="str">
        <f>IF($D$8="","",VLOOKUP($D$8,祝日!$L$28:$W$44,10))</f>
        <v/>
      </c>
      <c r="E9" s="226"/>
      <c r="H9" s="1291"/>
      <c r="I9" s="1292"/>
      <c r="J9" s="1292"/>
      <c r="K9" s="1292"/>
      <c r="L9" s="1292"/>
      <c r="M9" s="1292"/>
      <c r="N9" s="1292"/>
      <c r="O9" s="1292"/>
      <c r="P9" s="1293"/>
    </row>
    <row r="10" spans="1:16" ht="19.95" customHeight="1">
      <c r="B10" s="1305"/>
      <c r="C10" s="368" t="s">
        <v>600</v>
      </c>
      <c r="D10" s="1025" t="str">
        <f>IF($D$8="","",VLOOKUP($D$8,祝日!$L$28:$W$44,11))</f>
        <v/>
      </c>
      <c r="E10" s="226"/>
      <c r="H10" s="1291"/>
      <c r="I10" s="1292"/>
      <c r="J10" s="1292"/>
      <c r="K10" s="1292"/>
      <c r="L10" s="1292"/>
      <c r="M10" s="1292"/>
      <c r="N10" s="1292"/>
      <c r="O10" s="1292"/>
      <c r="P10" s="1293"/>
    </row>
    <row r="11" spans="1:16" ht="19.95" customHeight="1" thickBot="1">
      <c r="B11" s="1428"/>
      <c r="C11" s="952" t="s">
        <v>569</v>
      </c>
      <c r="D11" s="1026" t="str">
        <f>IF($D$8="","",VLOOKUP($D$8,祝日!$L$28:$W$44,12))</f>
        <v/>
      </c>
      <c r="E11" s="953"/>
      <c r="H11" s="1291"/>
      <c r="I11" s="1292"/>
      <c r="J11" s="1292"/>
      <c r="K11" s="1292"/>
      <c r="L11" s="1292"/>
      <c r="M11" s="1292"/>
      <c r="N11" s="1292"/>
      <c r="O11" s="1292"/>
      <c r="P11" s="1293"/>
    </row>
    <row r="12" spans="1:16" ht="42" hidden="1" customHeight="1" thickTop="1" thickBot="1">
      <c r="B12" s="1445" t="s">
        <v>1043</v>
      </c>
      <c r="C12" s="1446"/>
      <c r="D12" s="332"/>
      <c r="E12" s="318" t="s">
        <v>371</v>
      </c>
      <c r="H12" s="1266" t="s">
        <v>1131</v>
      </c>
      <c r="I12" s="1267"/>
      <c r="J12" s="1267"/>
      <c r="K12" s="1267"/>
      <c r="L12" s="1267"/>
      <c r="M12" s="1267"/>
      <c r="N12" s="1267"/>
      <c r="O12" s="1267"/>
      <c r="P12" s="1268"/>
    </row>
    <row r="13" spans="1:16" ht="42" customHeight="1" thickTop="1" thickBot="1">
      <c r="B13" s="1298" t="s">
        <v>329</v>
      </c>
      <c r="C13" s="1299"/>
      <c r="D13" s="332"/>
      <c r="E13" s="318" t="s">
        <v>371</v>
      </c>
      <c r="H13" s="1266" t="s">
        <v>797</v>
      </c>
      <c r="I13" s="1267"/>
      <c r="J13" s="1267"/>
      <c r="K13" s="1267"/>
      <c r="L13" s="1267"/>
      <c r="M13" s="1267"/>
      <c r="N13" s="1267"/>
      <c r="O13" s="1267"/>
      <c r="P13" s="1268"/>
    </row>
    <row r="14" spans="1:16" ht="42" customHeight="1" thickTop="1" thickBot="1">
      <c r="B14" s="1298" t="s">
        <v>1040</v>
      </c>
      <c r="C14" s="1299"/>
      <c r="D14" s="1234"/>
      <c r="E14" s="226" t="s">
        <v>371</v>
      </c>
      <c r="G14" s="78"/>
      <c r="H14" s="1447" t="s">
        <v>1044</v>
      </c>
      <c r="I14" s="1292"/>
      <c r="J14" s="1292"/>
      <c r="K14" s="1292"/>
      <c r="L14" s="1292"/>
      <c r="M14" s="1292"/>
      <c r="N14" s="1292"/>
      <c r="O14" s="1292"/>
      <c r="P14" s="1293"/>
    </row>
    <row r="15" spans="1:16" ht="42" customHeight="1" thickTop="1" thickBot="1">
      <c r="B15" s="1298" t="s">
        <v>1109</v>
      </c>
      <c r="C15" s="1299"/>
      <c r="D15" s="1234"/>
      <c r="E15" s="226" t="s">
        <v>371</v>
      </c>
      <c r="G15" s="78"/>
      <c r="H15" s="1266" t="s">
        <v>1139</v>
      </c>
      <c r="I15" s="1267"/>
      <c r="J15" s="1267"/>
      <c r="K15" s="1267"/>
      <c r="L15" s="1267"/>
      <c r="M15" s="1267"/>
      <c r="N15" s="1267"/>
      <c r="O15" s="1267"/>
      <c r="P15" s="1268"/>
    </row>
    <row r="16" spans="1:16" ht="42" customHeight="1" thickTop="1" thickBot="1">
      <c r="B16" s="1298" t="s">
        <v>1110</v>
      </c>
      <c r="C16" s="1299"/>
      <c r="D16" s="1234"/>
      <c r="E16" s="226" t="s">
        <v>371</v>
      </c>
      <c r="G16" s="78"/>
      <c r="H16" s="1266" t="s">
        <v>1111</v>
      </c>
      <c r="I16" s="1267"/>
      <c r="J16" s="1267"/>
      <c r="K16" s="1267"/>
      <c r="L16" s="1267"/>
      <c r="M16" s="1267"/>
      <c r="N16" s="1267"/>
      <c r="O16" s="1267"/>
      <c r="P16" s="1268"/>
    </row>
    <row r="17" spans="2:16" ht="42" customHeight="1" thickTop="1" thickBot="1">
      <c r="B17" s="1298" t="s">
        <v>1041</v>
      </c>
      <c r="C17" s="1299"/>
      <c r="D17" s="1234"/>
      <c r="E17" s="226" t="s">
        <v>371</v>
      </c>
      <c r="G17" s="78"/>
      <c r="H17" s="1266" t="s">
        <v>1045</v>
      </c>
      <c r="I17" s="1267"/>
      <c r="J17" s="1267"/>
      <c r="K17" s="1267"/>
      <c r="L17" s="1267"/>
      <c r="M17" s="1267"/>
      <c r="N17" s="1267"/>
      <c r="O17" s="1267"/>
      <c r="P17" s="1268"/>
    </row>
    <row r="18" spans="2:16" ht="42" customHeight="1" thickTop="1" thickBot="1">
      <c r="B18" s="1448" t="s">
        <v>1148</v>
      </c>
      <c r="C18" s="1449"/>
      <c r="D18" s="1234" t="s">
        <v>1151</v>
      </c>
      <c r="E18" s="226" t="s">
        <v>371</v>
      </c>
      <c r="G18" s="78"/>
      <c r="H18" s="1266" t="s">
        <v>1153</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789</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588</v>
      </c>
      <c r="C22" s="539" t="s">
        <v>589</v>
      </c>
      <c r="D22" s="1027">
        <f>'１１テキスト内訳'!$C$23</f>
        <v>0</v>
      </c>
      <c r="E22" s="219" t="s">
        <v>590</v>
      </c>
      <c r="F22" s="89"/>
      <c r="H22" s="1291" t="s">
        <v>594</v>
      </c>
      <c r="I22" s="1292"/>
      <c r="J22" s="1292"/>
      <c r="K22" s="1292"/>
      <c r="L22" s="1292"/>
      <c r="M22" s="1292"/>
      <c r="N22" s="1292"/>
      <c r="O22" s="1292"/>
      <c r="P22" s="1293"/>
    </row>
    <row r="23" spans="2:16" ht="30" customHeight="1" thickTop="1" thickBot="1">
      <c r="B23" s="1381"/>
      <c r="C23" s="538" t="s">
        <v>591</v>
      </c>
      <c r="D23" s="1243"/>
      <c r="E23" s="219" t="s">
        <v>590</v>
      </c>
      <c r="F23" s="89"/>
      <c r="H23" s="1291" t="s">
        <v>1006</v>
      </c>
      <c r="I23" s="1292"/>
      <c r="J23" s="1292"/>
      <c r="K23" s="1292"/>
      <c r="L23" s="1292"/>
      <c r="M23" s="1292"/>
      <c r="N23" s="1292"/>
      <c r="O23" s="1292"/>
      <c r="P23" s="1293"/>
    </row>
    <row r="24" spans="2:16" ht="60" customHeight="1" thickTop="1" thickBot="1">
      <c r="B24" s="1378"/>
      <c r="C24" s="538" t="s">
        <v>592</v>
      </c>
      <c r="D24" s="1243"/>
      <c r="E24" s="219"/>
      <c r="F24" s="89"/>
      <c r="H24" s="1291" t="s">
        <v>1133</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753</v>
      </c>
      <c r="I25" s="360"/>
      <c r="J25" s="360"/>
      <c r="K25" s="360"/>
      <c r="L25" s="360"/>
      <c r="M25" s="360"/>
      <c r="N25" s="360"/>
      <c r="O25" s="360"/>
      <c r="P25" s="20"/>
    </row>
    <row r="26" spans="2:16" ht="30" customHeight="1">
      <c r="B26" s="1269"/>
      <c r="C26" s="503" t="s">
        <v>121</v>
      </c>
      <c r="D26" s="1028">
        <f>'５講師名簿'!$D$30</f>
        <v>0</v>
      </c>
      <c r="E26" s="310" t="s">
        <v>18</v>
      </c>
      <c r="H26" s="359" t="s">
        <v>754</v>
      </c>
      <c r="I26" s="360"/>
      <c r="J26" s="360"/>
      <c r="K26" s="360"/>
      <c r="L26" s="360"/>
      <c r="M26" s="360"/>
      <c r="N26" s="360"/>
      <c r="O26" s="360"/>
      <c r="P26" s="20"/>
    </row>
    <row r="27" spans="2:16" ht="30" customHeight="1">
      <c r="B27" s="1386"/>
      <c r="C27" s="503" t="s">
        <v>122</v>
      </c>
      <c r="D27" s="1028">
        <f>'５講師名簿'!$E$30</f>
        <v>0</v>
      </c>
      <c r="E27" s="310" t="s">
        <v>18</v>
      </c>
      <c r="H27" s="359" t="s">
        <v>755</v>
      </c>
      <c r="I27" s="360"/>
      <c r="J27" s="360"/>
      <c r="K27" s="360"/>
      <c r="L27" s="360"/>
      <c r="M27" s="360"/>
      <c r="N27" s="360"/>
      <c r="O27" s="360"/>
      <c r="P27" s="20"/>
    </row>
    <row r="28" spans="2:16" ht="30" customHeight="1">
      <c r="B28" s="1385" t="s">
        <v>109</v>
      </c>
      <c r="C28" s="504" t="s">
        <v>396</v>
      </c>
      <c r="D28" s="1028">
        <f>'５講師名簿'!$J$30</f>
        <v>0</v>
      </c>
      <c r="E28" s="219" t="s">
        <v>18</v>
      </c>
      <c r="H28" s="359" t="s">
        <v>756</v>
      </c>
      <c r="I28" s="360"/>
      <c r="J28" s="360"/>
      <c r="K28" s="360"/>
      <c r="L28" s="360"/>
      <c r="M28" s="360"/>
      <c r="N28" s="360"/>
      <c r="O28" s="360"/>
      <c r="P28" s="20"/>
    </row>
    <row r="29" spans="2:16" ht="30" customHeight="1">
      <c r="B29" s="1269"/>
      <c r="C29" s="505" t="s">
        <v>397</v>
      </c>
      <c r="D29" s="1028">
        <f>'５講師名簿'!$K$30</f>
        <v>0</v>
      </c>
      <c r="E29" s="219" t="s">
        <v>18</v>
      </c>
      <c r="H29" s="359" t="s">
        <v>757</v>
      </c>
      <c r="I29" s="360"/>
      <c r="J29" s="360"/>
      <c r="K29" s="360"/>
      <c r="L29" s="360"/>
      <c r="M29" s="360"/>
      <c r="N29" s="360"/>
      <c r="O29" s="360"/>
      <c r="P29" s="20"/>
    </row>
    <row r="30" spans="2:16" ht="30" customHeight="1" thickBot="1">
      <c r="B30" s="1386"/>
      <c r="C30" s="503" t="s">
        <v>303</v>
      </c>
      <c r="D30" s="1029">
        <f>'５講師名簿'!$L$30</f>
        <v>0</v>
      </c>
      <c r="E30" s="219" t="s">
        <v>18</v>
      </c>
      <c r="H30" s="359" t="s">
        <v>758</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1042</v>
      </c>
      <c r="I36" s="1295"/>
      <c r="J36" s="1295"/>
      <c r="K36" s="1295"/>
      <c r="L36" s="1295"/>
      <c r="M36" s="1295"/>
      <c r="N36" s="1295"/>
      <c r="O36" s="1295"/>
      <c r="P36" s="1296"/>
    </row>
    <row r="37" spans="2:16" ht="45" customHeight="1">
      <c r="B37" s="1305"/>
      <c r="C37" s="434" t="s">
        <v>82</v>
      </c>
      <c r="D37" s="317"/>
      <c r="E37" s="226"/>
      <c r="H37" s="1291" t="s">
        <v>759</v>
      </c>
      <c r="I37" s="1295"/>
      <c r="J37" s="1295"/>
      <c r="K37" s="1295"/>
      <c r="L37" s="1295"/>
      <c r="M37" s="1295"/>
      <c r="N37" s="1295"/>
      <c r="O37" s="1295"/>
      <c r="P37" s="1296"/>
    </row>
    <row r="38" spans="2:16" ht="40.200000000000003" customHeight="1">
      <c r="B38" s="1305"/>
      <c r="C38" s="428" t="s">
        <v>71</v>
      </c>
      <c r="D38" s="1245"/>
      <c r="E38" s="311"/>
      <c r="H38" s="1291" t="s">
        <v>760</v>
      </c>
      <c r="I38" s="1295"/>
      <c r="J38" s="1295"/>
      <c r="K38" s="1295"/>
      <c r="L38" s="1295"/>
      <c r="M38" s="1295"/>
      <c r="N38" s="1295"/>
      <c r="O38" s="1295"/>
      <c r="P38" s="1296"/>
    </row>
    <row r="39" spans="2:16" ht="40.200000000000003" customHeight="1">
      <c r="B39" s="1305"/>
      <c r="C39" s="428" t="s">
        <v>351</v>
      </c>
      <c r="D39" s="1245"/>
      <c r="E39" s="311"/>
      <c r="H39" s="1291" t="s">
        <v>761</v>
      </c>
      <c r="I39" s="1295"/>
      <c r="J39" s="1295"/>
      <c r="K39" s="1295"/>
      <c r="L39" s="1295"/>
      <c r="M39" s="1295"/>
      <c r="N39" s="1295"/>
      <c r="O39" s="1295"/>
      <c r="P39" s="1296"/>
    </row>
    <row r="40" spans="2:16" ht="40.200000000000003" customHeight="1" thickBot="1">
      <c r="B40" s="1306"/>
      <c r="C40" s="428" t="s">
        <v>1046</v>
      </c>
      <c r="D40" s="1246"/>
      <c r="E40" s="311"/>
      <c r="H40" s="1432" t="s">
        <v>1067</v>
      </c>
      <c r="I40" s="1433"/>
      <c r="J40" s="1433"/>
      <c r="K40" s="1433"/>
      <c r="L40" s="1433"/>
      <c r="M40" s="1433"/>
      <c r="N40" s="1433"/>
      <c r="O40" s="1433"/>
      <c r="P40" s="1434"/>
    </row>
    <row r="41" spans="2:16" s="36" customFormat="1" ht="140.4" customHeight="1" thickTop="1" thickBot="1">
      <c r="B41" s="1429" t="s">
        <v>502</v>
      </c>
      <c r="C41" s="1430"/>
      <c r="D41" s="486"/>
      <c r="E41" s="312"/>
      <c r="H41" s="1435" t="s">
        <v>1134</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648</v>
      </c>
      <c r="E43" s="365" t="s">
        <v>371</v>
      </c>
      <c r="F43" s="221"/>
      <c r="H43" s="1266" t="s">
        <v>1007</v>
      </c>
      <c r="I43" s="1437"/>
      <c r="J43" s="1437"/>
      <c r="K43" s="1437"/>
      <c r="L43" s="1437"/>
      <c r="M43" s="1437"/>
      <c r="N43" s="1437"/>
      <c r="O43" s="1437"/>
      <c r="P43" s="1438"/>
    </row>
    <row r="44" spans="2:16" ht="19.95" customHeight="1">
      <c r="B44" s="1269"/>
      <c r="C44" s="483" t="s">
        <v>190</v>
      </c>
      <c r="D44" s="1230" t="s">
        <v>648</v>
      </c>
      <c r="E44" s="219" t="s">
        <v>371</v>
      </c>
      <c r="F44" s="1"/>
      <c r="H44" s="1439"/>
      <c r="I44" s="1440"/>
      <c r="J44" s="1440"/>
      <c r="K44" s="1440"/>
      <c r="L44" s="1440"/>
      <c r="M44" s="1440"/>
      <c r="N44" s="1440"/>
      <c r="O44" s="1440"/>
      <c r="P44" s="1441"/>
    </row>
    <row r="45" spans="2:16" ht="19.95" customHeight="1">
      <c r="B45" s="1269"/>
      <c r="C45" s="483" t="s">
        <v>191</v>
      </c>
      <c r="D45" s="1230" t="s">
        <v>648</v>
      </c>
      <c r="E45" s="310" t="s">
        <v>371</v>
      </c>
      <c r="F45" s="221"/>
      <c r="H45" s="1439"/>
      <c r="I45" s="1440"/>
      <c r="J45" s="1440"/>
      <c r="K45" s="1440"/>
      <c r="L45" s="1440"/>
      <c r="M45" s="1440"/>
      <c r="N45" s="1440"/>
      <c r="O45" s="1440"/>
      <c r="P45" s="1441"/>
    </row>
    <row r="46" spans="2:16" ht="19.95" customHeight="1">
      <c r="B46" s="1269"/>
      <c r="C46" s="483" t="s">
        <v>337</v>
      </c>
      <c r="D46" s="1230" t="s">
        <v>648</v>
      </c>
      <c r="E46" s="219" t="s">
        <v>371</v>
      </c>
      <c r="F46" s="1"/>
      <c r="H46" s="1439"/>
      <c r="I46" s="1440"/>
      <c r="J46" s="1440"/>
      <c r="K46" s="1440"/>
      <c r="L46" s="1440"/>
      <c r="M46" s="1440"/>
      <c r="N46" s="1440"/>
      <c r="O46" s="1440"/>
      <c r="P46" s="1441"/>
    </row>
    <row r="47" spans="2:16" ht="19.95" customHeight="1">
      <c r="B47" s="1269"/>
      <c r="C47" s="483" t="s">
        <v>192</v>
      </c>
      <c r="D47" s="1230" t="s">
        <v>648</v>
      </c>
      <c r="E47" s="310" t="s">
        <v>371</v>
      </c>
      <c r="F47" s="221"/>
      <c r="H47" s="1439"/>
      <c r="I47" s="1440"/>
      <c r="J47" s="1440"/>
      <c r="K47" s="1440"/>
      <c r="L47" s="1440"/>
      <c r="M47" s="1440"/>
      <c r="N47" s="1440"/>
      <c r="O47" s="1440"/>
      <c r="P47" s="1441"/>
    </row>
    <row r="48" spans="2:16" ht="19.95" customHeight="1">
      <c r="B48" s="1269"/>
      <c r="C48" s="483" t="s">
        <v>338</v>
      </c>
      <c r="D48" s="1230" t="s">
        <v>648</v>
      </c>
      <c r="E48" s="219" t="s">
        <v>371</v>
      </c>
      <c r="F48" s="1"/>
      <c r="H48" s="1439"/>
      <c r="I48" s="1440"/>
      <c r="J48" s="1440"/>
      <c r="K48" s="1440"/>
      <c r="L48" s="1440"/>
      <c r="M48" s="1440"/>
      <c r="N48" s="1440"/>
      <c r="O48" s="1440"/>
      <c r="P48" s="1441"/>
    </row>
    <row r="49" spans="2:16" ht="19.95" customHeight="1">
      <c r="B49" s="1269"/>
      <c r="C49" s="483" t="s">
        <v>193</v>
      </c>
      <c r="D49" s="1230" t="s">
        <v>648</v>
      </c>
      <c r="E49" s="310" t="s">
        <v>371</v>
      </c>
      <c r="F49" s="221"/>
      <c r="H49" s="1439"/>
      <c r="I49" s="1440"/>
      <c r="J49" s="1440"/>
      <c r="K49" s="1440"/>
      <c r="L49" s="1440"/>
      <c r="M49" s="1440"/>
      <c r="N49" s="1440"/>
      <c r="O49" s="1440"/>
      <c r="P49" s="1441"/>
    </row>
    <row r="50" spans="2:16" ht="19.95" customHeight="1">
      <c r="B50" s="1269"/>
      <c r="C50" s="483" t="s">
        <v>265</v>
      </c>
      <c r="D50" s="1230" t="s">
        <v>648</v>
      </c>
      <c r="E50" s="219" t="s">
        <v>371</v>
      </c>
      <c r="F50" s="1"/>
      <c r="H50" s="1439"/>
      <c r="I50" s="1440"/>
      <c r="J50" s="1440"/>
      <c r="K50" s="1440"/>
      <c r="L50" s="1440"/>
      <c r="M50" s="1440"/>
      <c r="N50" s="1440"/>
      <c r="O50" s="1440"/>
      <c r="P50" s="1441"/>
    </row>
    <row r="51" spans="2:16" ht="19.95" customHeight="1">
      <c r="B51" s="1269"/>
      <c r="C51" s="483" t="s">
        <v>339</v>
      </c>
      <c r="D51" s="1230" t="s">
        <v>648</v>
      </c>
      <c r="E51" s="310" t="s">
        <v>371</v>
      </c>
      <c r="F51" s="221"/>
      <c r="H51" s="1439"/>
      <c r="I51" s="1440"/>
      <c r="J51" s="1440"/>
      <c r="K51" s="1440"/>
      <c r="L51" s="1440"/>
      <c r="M51" s="1440"/>
      <c r="N51" s="1440"/>
      <c r="O51" s="1440"/>
      <c r="P51" s="1441"/>
    </row>
    <row r="52" spans="2:16" ht="19.95" customHeight="1">
      <c r="B52" s="1269"/>
      <c r="C52" s="483" t="s">
        <v>332</v>
      </c>
      <c r="D52" s="1230"/>
      <c r="E52" s="219" t="s">
        <v>371</v>
      </c>
      <c r="F52" s="1"/>
      <c r="H52" s="1439"/>
      <c r="I52" s="1440"/>
      <c r="J52" s="1440"/>
      <c r="K52" s="1440"/>
      <c r="L52" s="1440"/>
      <c r="M52" s="1440"/>
      <c r="N52" s="1440"/>
      <c r="O52" s="1440"/>
      <c r="P52" s="1441"/>
    </row>
    <row r="53" spans="2:16" ht="19.95" customHeight="1">
      <c r="B53" s="1269"/>
      <c r="C53" s="483" t="s">
        <v>333</v>
      </c>
      <c r="D53" s="1230"/>
      <c r="E53" s="310" t="s">
        <v>371</v>
      </c>
      <c r="F53" s="221"/>
      <c r="H53" s="1439"/>
      <c r="I53" s="1440"/>
      <c r="J53" s="1440"/>
      <c r="K53" s="1440"/>
      <c r="L53" s="1440"/>
      <c r="M53" s="1440"/>
      <c r="N53" s="1440"/>
      <c r="O53" s="1440"/>
      <c r="P53" s="1441"/>
    </row>
    <row r="54" spans="2:16" ht="19.95" customHeight="1" thickBot="1">
      <c r="B54" s="1289"/>
      <c r="C54" s="490" t="s">
        <v>194</v>
      </c>
      <c r="D54" s="1243"/>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554</v>
      </c>
      <c r="C14" s="1283"/>
      <c r="D14" s="545"/>
      <c r="E14" s="541"/>
      <c r="H14" s="1278" t="s">
        <v>410</v>
      </c>
      <c r="I14" s="1279"/>
      <c r="J14" s="1279"/>
      <c r="K14" s="1279"/>
      <c r="L14" s="1279"/>
      <c r="M14" s="1279"/>
      <c r="N14" s="1279"/>
      <c r="O14" s="1279"/>
      <c r="P14" s="1280"/>
    </row>
    <row r="15" spans="1:16" ht="50.4" customHeight="1" thickTop="1" thickBot="1">
      <c r="B15" s="1289" t="s">
        <v>706</v>
      </c>
      <c r="C15" s="1290"/>
      <c r="D15" s="1250"/>
      <c r="E15" s="526" t="s">
        <v>786</v>
      </c>
      <c r="H15" s="1291" t="s">
        <v>1149</v>
      </c>
      <c r="I15" s="1292"/>
      <c r="J15" s="1292"/>
      <c r="K15" s="1292"/>
      <c r="L15" s="1292"/>
      <c r="M15" s="1292"/>
      <c r="N15" s="1292"/>
      <c r="O15" s="1292"/>
      <c r="P15" s="1293"/>
    </row>
    <row r="16" spans="1:16" ht="12.6" customHeight="1">
      <c r="B16" s="89"/>
      <c r="C16" s="89"/>
      <c r="D16" s="540"/>
      <c r="E16" s="542"/>
    </row>
    <row r="17" spans="2:16" ht="20.399999999999999" customHeight="1" thickBot="1">
      <c r="B17" s="1283" t="s">
        <v>557</v>
      </c>
      <c r="C17" s="1283"/>
      <c r="D17" s="223"/>
      <c r="E17" s="223"/>
    </row>
    <row r="18" spans="2:16" ht="20.399999999999999" customHeight="1" thickBot="1">
      <c r="B18" s="1281" t="s">
        <v>329</v>
      </c>
      <c r="C18" s="1303"/>
      <c r="D18" s="1034" t="str">
        <f>IF('４訓練の概要'!D13="","無",'４訓練の概要'!D13)</f>
        <v>無</v>
      </c>
      <c r="E18" s="373"/>
      <c r="H18" s="1450" t="s">
        <v>656</v>
      </c>
      <c r="I18" s="1451"/>
      <c r="J18" s="1451"/>
      <c r="K18" s="1451"/>
      <c r="L18" s="1451"/>
      <c r="M18" s="1451"/>
      <c r="N18" s="1451"/>
      <c r="O18" s="1451"/>
      <c r="P18" s="1452"/>
    </row>
    <row r="19" spans="2:16" ht="34.200000000000003" customHeight="1" thickTop="1">
      <c r="B19" s="1298" t="s">
        <v>558</v>
      </c>
      <c r="C19" s="1375"/>
      <c r="D19" s="1251"/>
      <c r="E19" s="219" t="s">
        <v>787</v>
      </c>
      <c r="H19" s="1266" t="s">
        <v>795</v>
      </c>
      <c r="I19" s="1437"/>
      <c r="J19" s="1437"/>
      <c r="K19" s="1437"/>
      <c r="L19" s="1437"/>
      <c r="M19" s="1437"/>
      <c r="N19" s="1437"/>
      <c r="O19" s="1437"/>
      <c r="P19" s="1438"/>
    </row>
    <row r="20" spans="2:16" ht="38.4" customHeight="1" thickBot="1">
      <c r="B20" s="1301" t="s">
        <v>794</v>
      </c>
      <c r="C20" s="1373"/>
      <c r="D20" s="1252"/>
      <c r="E20" s="530" t="s">
        <v>796</v>
      </c>
      <c r="H20" s="1275"/>
      <c r="I20" s="1276"/>
      <c r="J20" s="1276"/>
      <c r="K20" s="1276"/>
      <c r="L20" s="1276"/>
      <c r="M20" s="1276"/>
      <c r="N20" s="1276"/>
      <c r="O20" s="1276"/>
      <c r="P20" s="1277"/>
    </row>
    <row r="21" spans="2:16" ht="13.2" customHeight="1"/>
    <row r="22" spans="2:16" ht="13.8" thickBot="1">
      <c r="B22" s="950" t="s">
        <v>793</v>
      </c>
    </row>
    <row r="23" spans="2:16" ht="25.95" customHeight="1">
      <c r="B23" s="1450" t="s">
        <v>802</v>
      </c>
      <c r="C23" s="1460"/>
      <c r="D23" s="1030" t="str">
        <f>IF('４訓練の概要'!D14="","無",'４訓練の概要'!D14)</f>
        <v>無</v>
      </c>
      <c r="E23" s="328"/>
      <c r="G23" s="78"/>
      <c r="H23" s="1455" t="s">
        <v>959</v>
      </c>
      <c r="I23" s="1456"/>
      <c r="J23" s="1456"/>
      <c r="K23" s="1456"/>
      <c r="L23" s="1456"/>
      <c r="M23" s="1456"/>
      <c r="N23" s="1456"/>
      <c r="O23" s="1456"/>
      <c r="P23" s="1457"/>
    </row>
    <row r="24" spans="2:16" ht="25.95" customHeight="1" thickBot="1">
      <c r="B24" s="1442" t="s">
        <v>785</v>
      </c>
      <c r="C24" s="1461"/>
      <c r="D24" s="1031">
        <f>IF(D23="有",10000,IF(D23="無",0,""))</f>
        <v>0</v>
      </c>
      <c r="E24" s="951" t="s">
        <v>790</v>
      </c>
      <c r="G24" s="78"/>
      <c r="H24" s="1442"/>
      <c r="I24" s="1458"/>
      <c r="J24" s="1458"/>
      <c r="K24" s="1458"/>
      <c r="L24" s="1458"/>
      <c r="M24" s="1458"/>
      <c r="N24" s="1458"/>
      <c r="O24" s="1458"/>
      <c r="P24" s="1459"/>
    </row>
    <row r="26" spans="2:16" ht="13.8" thickBot="1">
      <c r="B26" s="950" t="s">
        <v>989</v>
      </c>
    </row>
    <row r="27" spans="2:16" ht="25.95" customHeight="1">
      <c r="B27" s="1450" t="s">
        <v>788</v>
      </c>
      <c r="C27" s="1460"/>
      <c r="D27" s="1030" t="str">
        <f>IF('４訓練の概要'!D17="","無",'４訓練の概要'!D17)</f>
        <v>無</v>
      </c>
      <c r="E27" s="328"/>
      <c r="H27" s="1455" t="s">
        <v>960</v>
      </c>
      <c r="I27" s="1456"/>
      <c r="J27" s="1456"/>
      <c r="K27" s="1456"/>
      <c r="L27" s="1456"/>
      <c r="M27" s="1456"/>
      <c r="N27" s="1456"/>
      <c r="O27" s="1456"/>
      <c r="P27" s="1457"/>
    </row>
    <row r="28" spans="2:16" ht="25.95" customHeight="1" thickBot="1">
      <c r="B28" s="1453" t="s">
        <v>792</v>
      </c>
      <c r="C28" s="1454"/>
      <c r="D28" s="1032">
        <f>IF(D27="有",20000,IF(D27="無",0,""))</f>
        <v>0</v>
      </c>
      <c r="E28" s="954" t="s">
        <v>790</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81" t="s">
        <v>434</v>
      </c>
      <c r="C3" s="1303"/>
      <c r="D3" s="1013" t="str">
        <f>Data!$A$11</f>
        <v>育児等両立応援訓練（短時間訓練）（３箇月）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554</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555</v>
      </c>
      <c r="C15" s="1299"/>
      <c r="D15" s="1250"/>
      <c r="E15" s="527" t="s">
        <v>551</v>
      </c>
      <c r="H15" s="359" t="s">
        <v>1150</v>
      </c>
      <c r="I15" s="360"/>
      <c r="J15" s="360"/>
      <c r="K15" s="360"/>
      <c r="L15" s="360"/>
      <c r="M15" s="360"/>
      <c r="N15" s="360"/>
      <c r="O15" s="360"/>
      <c r="P15" s="20"/>
    </row>
    <row r="16" spans="1:16" ht="50.4" customHeight="1" thickTop="1" thickBot="1">
      <c r="B16" s="1298" t="s">
        <v>556</v>
      </c>
      <c r="C16" s="1299"/>
      <c r="D16" s="1250"/>
      <c r="E16" s="570" t="s">
        <v>552</v>
      </c>
      <c r="H16" s="359" t="s">
        <v>553</v>
      </c>
      <c r="I16" s="360"/>
      <c r="J16" s="360"/>
      <c r="K16" s="360"/>
      <c r="L16" s="360"/>
      <c r="M16" s="360"/>
      <c r="N16" s="360"/>
      <c r="O16" s="360"/>
      <c r="P16" s="20"/>
    </row>
    <row r="17" spans="2:16" ht="50.4" customHeight="1" thickTop="1" thickBot="1">
      <c r="B17" s="1289" t="s">
        <v>800</v>
      </c>
      <c r="C17" s="1468"/>
      <c r="D17" s="1250"/>
      <c r="E17" s="526" t="s">
        <v>552</v>
      </c>
      <c r="H17" s="564" t="s">
        <v>801</v>
      </c>
      <c r="I17" s="919"/>
      <c r="J17" s="919"/>
      <c r="K17" s="919"/>
      <c r="L17" s="919"/>
      <c r="M17" s="919"/>
      <c r="N17" s="919"/>
      <c r="O17" s="919"/>
      <c r="P17" s="920"/>
    </row>
    <row r="18" spans="2:16" ht="20.399999999999999" customHeight="1" thickBot="1">
      <c r="B18" s="1283" t="s">
        <v>557</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558</v>
      </c>
      <c r="C20" s="1375"/>
      <c r="D20" s="1251"/>
      <c r="E20" s="219" t="s">
        <v>559</v>
      </c>
      <c r="H20" s="1266" t="s">
        <v>735</v>
      </c>
      <c r="I20" s="1437"/>
      <c r="J20" s="1437"/>
      <c r="K20" s="1437"/>
      <c r="L20" s="1437"/>
      <c r="M20" s="1437"/>
      <c r="N20" s="1437"/>
      <c r="O20" s="1437"/>
      <c r="P20" s="1438"/>
    </row>
    <row r="21" spans="2:16" ht="38.4" customHeight="1" thickBot="1">
      <c r="B21" s="1301" t="s">
        <v>734</v>
      </c>
      <c r="C21" s="1373"/>
      <c r="D21" s="1252"/>
      <c r="E21" s="530" t="s">
        <v>560</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81" t="s">
        <v>434</v>
      </c>
      <c r="C3" s="1303"/>
      <c r="D3" s="534" t="str">
        <f>Data!$A$11</f>
        <v>育児等両立応援訓練（短時間訓練）（３箇月）</v>
      </c>
      <c r="E3" s="218"/>
    </row>
    <row r="4" spans="1:16" ht="30" customHeight="1" thickBot="1">
      <c r="B4" s="1298" t="s">
        <v>567</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565</v>
      </c>
      <c r="C7" s="1474"/>
      <c r="D7" s="502"/>
      <c r="E7" s="984"/>
      <c r="H7" s="1471" t="s">
        <v>1047</v>
      </c>
      <c r="I7" s="1472"/>
      <c r="J7" s="1472"/>
      <c r="K7" s="1472"/>
      <c r="L7" s="1472"/>
      <c r="M7" s="1472"/>
      <c r="N7" s="370" t="s">
        <v>412</v>
      </c>
      <c r="O7" s="364">
        <f>LEN($D7)</f>
        <v>0</v>
      </c>
      <c r="P7" s="349" t="s">
        <v>398</v>
      </c>
    </row>
    <row r="8" spans="1:16" s="36" customFormat="1" ht="30" customHeight="1" thickTop="1" thickBot="1">
      <c r="B8" s="1476" t="s">
        <v>579</v>
      </c>
      <c r="C8" s="537" t="s">
        <v>580</v>
      </c>
      <c r="D8" s="1253">
        <f>'4-3実習生受入企業一覧(デュアル)'!$D$10</f>
        <v>0</v>
      </c>
      <c r="E8" s="312" t="s">
        <v>582</v>
      </c>
      <c r="H8" s="1471" t="s">
        <v>763</v>
      </c>
      <c r="I8" s="1475"/>
      <c r="J8" s="1475"/>
      <c r="K8" s="1475"/>
      <c r="L8" s="1475"/>
      <c r="M8" s="1475"/>
      <c r="N8" s="370"/>
      <c r="O8" s="364"/>
      <c r="P8" s="349"/>
    </row>
    <row r="9" spans="1:16" s="36" customFormat="1" ht="30" customHeight="1" thickBot="1">
      <c r="B9" s="1476"/>
      <c r="C9" s="537" t="s">
        <v>581</v>
      </c>
      <c r="D9" s="1254">
        <f>'4-3実習生受入企業一覧(デュアル)'!$I$10</f>
        <v>0</v>
      </c>
      <c r="E9" s="312" t="s">
        <v>583</v>
      </c>
      <c r="H9" s="1471" t="s">
        <v>1146</v>
      </c>
      <c r="I9" s="1475"/>
      <c r="J9" s="1475"/>
      <c r="K9" s="1475"/>
      <c r="L9" s="1475"/>
      <c r="M9" s="1475"/>
      <c r="N9" s="370"/>
      <c r="O9" s="364"/>
      <c r="P9" s="349"/>
    </row>
    <row r="10" spans="1:16" s="36" customFormat="1" ht="181.95" customHeight="1" thickTop="1" thickBot="1">
      <c r="B10" s="1469" t="s">
        <v>566</v>
      </c>
      <c r="C10" s="1470"/>
      <c r="D10" s="308"/>
      <c r="E10" s="533"/>
      <c r="H10" s="1471" t="s">
        <v>1008</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H16" sqref="H16"/>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762</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738</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736</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81" t="s">
        <v>434</v>
      </c>
      <c r="C3" s="1303"/>
      <c r="D3" s="1043" t="str">
        <f>Data!$A$11</f>
        <v>育児等両立応援訓練（短時間訓練）（３箇月）</v>
      </c>
      <c r="E3" s="218"/>
    </row>
    <row r="4" spans="1:8" ht="30" customHeight="1" thickBot="1">
      <c r="B4" s="1298" t="s">
        <v>567</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657</v>
      </c>
      <c r="C7" s="1474"/>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育児等両立応援訓練（短時間訓練）（３箇月）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1123</v>
      </c>
      <c r="H9" s="8"/>
    </row>
    <row r="10" spans="1:16" ht="37.950000000000003" customHeight="1" thickBot="1">
      <c r="B10" s="1289" t="s">
        <v>342</v>
      </c>
      <c r="C10" s="1290"/>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39" t="s">
        <v>727</v>
      </c>
      <c r="C12" s="1540"/>
      <c r="D12" s="1131">
        <f>F45+F56</f>
        <v>0</v>
      </c>
      <c r="E12" s="225" t="str">
        <f>CONCATENATE("時間(",K12,L12,M12,N12,")")</f>
        <v>時間(252時間以上270時間以下)</v>
      </c>
      <c r="K12" s="347">
        <f>VLOOKUP($D$3,祝日!$K$3:$S$25,3,FALSE)+VLOOKUP($D$3,祝日!$K$3:$S$25,5,FALSE)</f>
        <v>252</v>
      </c>
      <c r="L12" t="s">
        <v>395</v>
      </c>
      <c r="M12" s="347">
        <f>IF(VLOOKUP($D$3,祝日!$K$3:$S$25,8,FALSE)=999,"",VLOOKUP($D$3,祝日!$K$3:$S$25,8,FALSE)*VLOOKUP($D$3,祝日!$K$3:$S$25,2,FALSE))</f>
        <v>270</v>
      </c>
      <c r="N12" t="str">
        <f>IF(M12="","","時間以下")</f>
        <v>時間以下</v>
      </c>
    </row>
    <row r="13" spans="1:16" ht="30" customHeight="1">
      <c r="B13" s="1541" t="s">
        <v>1048</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時間(240時間以上)</v>
      </c>
      <c r="F15" s="1516"/>
      <c r="G15" s="1517"/>
      <c r="J15" s="3"/>
      <c r="K15" s="347">
        <f>VLOOKUP($D$3,祝日!$K$3:$S$25,3,FALSE)</f>
        <v>240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時間(12時間以上)</v>
      </c>
      <c r="F18" s="1516"/>
      <c r="G18" s="1517"/>
      <c r="J18" s="3"/>
      <c r="K18" s="347">
        <f>VLOOKUP($D$3,祝日!$K$3:$S$25,5,FALSE)</f>
        <v>12</v>
      </c>
      <c r="L18" t="s">
        <v>395</v>
      </c>
      <c r="M18" s="347" t="str">
        <f>IF(VLOOKUP($D$3,祝日!$K$3:$S$25,6,FALSE)=999,"",VLOOKUP($D$3,祝日!$K$3:$S$25,6,FALSE))</f>
        <v/>
      </c>
      <c r="N18" t="str">
        <f>IF(M18="","","時間以下")</f>
        <v/>
      </c>
    </row>
    <row r="19" spans="2:14" ht="30" customHeight="1" thickBot="1">
      <c r="B19" s="1301" t="s">
        <v>728</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736</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736</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736</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育児等両立応援訓練（短時間訓練）（３箇月）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586</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1123</v>
      </c>
      <c r="H9" s="8"/>
    </row>
    <row r="10" spans="1:16" ht="37.950000000000003" customHeight="1" thickBot="1">
      <c r="B10" s="1289" t="s">
        <v>342</v>
      </c>
      <c r="C10" s="1290"/>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1123</v>
      </c>
      <c r="H13" s="8"/>
    </row>
    <row r="14" spans="1:16" ht="37.950000000000003" customHeight="1" thickBot="1">
      <c r="B14" s="1289" t="s">
        <v>342</v>
      </c>
      <c r="C14" s="1290"/>
      <c r="D14" s="1243"/>
      <c r="E14" s="366" t="s">
        <v>737</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584</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時間(240時間以上)</v>
      </c>
      <c r="F19" s="1516"/>
      <c r="G19" s="1517"/>
      <c r="J19" s="3"/>
      <c r="K19" s="347">
        <f>VLOOKUP($D$3,祝日!$K$3:$S$25,3,FALSE)</f>
        <v>240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時間(12時間以上)</v>
      </c>
      <c r="F24" s="1516"/>
      <c r="G24" s="1517"/>
      <c r="J24" s="3"/>
      <c r="K24" s="347">
        <f>VLOOKUP($D$3,祝日!$K$3:$S$25,5,FALSE)</f>
        <v>12</v>
      </c>
      <c r="L24" t="s">
        <v>395</v>
      </c>
      <c r="M24" s="347" t="str">
        <f>IF(VLOOKUP($D$3,祝日!$K$3:$S$25,6,FALSE)=999,"",VLOOKUP($D$3,祝日!$K$3:$S$25,6,FALSE))</f>
        <v/>
      </c>
      <c r="N24" t="str">
        <f>IF(M24="","","時間以下")</f>
        <v/>
      </c>
    </row>
    <row r="25" spans="2:14" ht="30" customHeight="1" thickBot="1">
      <c r="B25" s="1301" t="s">
        <v>728</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736</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736</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736</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736</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736</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育児等両立応援訓練（短時間訓練）（３箇月）</v>
      </c>
      <c r="E3" s="1533"/>
    </row>
    <row r="4" spans="1:8" ht="29.25" customHeight="1">
      <c r="B4" s="1386" t="s">
        <v>567</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69"/>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69"/>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69"/>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991</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301"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C14" sqref="C14"/>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743</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1052</v>
      </c>
      <c r="L8" s="1089" t="s">
        <v>1053</v>
      </c>
      <c r="M8" s="1090" t="s">
        <v>309</v>
      </c>
      <c r="N8" s="1091" t="s">
        <v>310</v>
      </c>
      <c r="O8" s="1560"/>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456</v>
      </c>
      <c r="AR2" s="393">
        <f>VLOOKUP(O2,祝日!K3:S25,2,FALSE)</f>
        <v>3</v>
      </c>
      <c r="AS2" s="199" t="s">
        <v>457</v>
      </c>
    </row>
    <row r="3" spans="1:47" ht="15" customHeight="1" thickBot="1">
      <c r="A3" s="69"/>
      <c r="B3" s="387" t="s">
        <v>455</v>
      </c>
      <c r="C3" s="1101">
        <v>46111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46027</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46111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46054</v>
      </c>
      <c r="AS9" t="s">
        <v>721</v>
      </c>
      <c r="AT9" s="704">
        <f>IF(MONTH($AO$3)=MONTH($AO$4),$AO$4-1,DATE(YEAR($AO$4),MONTH($AO$4),DAY(15)))</f>
        <v>46096</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46023</v>
      </c>
      <c r="AS10" t="s">
        <v>721</v>
      </c>
      <c r="AT10" s="704">
        <f>DATE(YEAR($AO$4),MONTH($AO$4)-1,DAY(15))</f>
        <v>46068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v>
      </c>
      <c r="B16" s="1652"/>
      <c r="C16" s="1653"/>
      <c r="D16" s="632" t="s">
        <v>436</v>
      </c>
      <c r="E16" s="633" t="s">
        <v>438</v>
      </c>
      <c r="F16" s="634" t="s">
        <v>440</v>
      </c>
      <c r="G16" s="1651">
        <f>MONTH(G17)</f>
        <v>2</v>
      </c>
      <c r="H16" s="1652"/>
      <c r="I16" s="1653"/>
      <c r="J16" s="632" t="s">
        <v>435</v>
      </c>
      <c r="K16" s="632" t="s">
        <v>437</v>
      </c>
      <c r="L16" s="635" t="s">
        <v>439</v>
      </c>
      <c r="M16" s="1651">
        <f>MONTH(M17)</f>
        <v>3</v>
      </c>
      <c r="N16" s="1652"/>
      <c r="O16" s="1653"/>
      <c r="P16" s="632" t="s">
        <v>435</v>
      </c>
      <c r="Q16" s="632" t="s">
        <v>437</v>
      </c>
      <c r="R16" s="634" t="s">
        <v>439</v>
      </c>
      <c r="S16" s="1651">
        <f>MONTH(S17)</f>
        <v>4</v>
      </c>
      <c r="T16" s="1652"/>
      <c r="U16" s="1653"/>
      <c r="V16" s="632" t="s">
        <v>436</v>
      </c>
      <c r="W16" s="633" t="s">
        <v>438</v>
      </c>
      <c r="X16" s="634" t="s">
        <v>440</v>
      </c>
      <c r="Y16" s="1651">
        <f>MONTH(Y17)</f>
        <v>5</v>
      </c>
      <c r="Z16" s="1652"/>
      <c r="AA16" s="1653"/>
      <c r="AB16" s="632" t="s">
        <v>435</v>
      </c>
      <c r="AC16" s="632" t="s">
        <v>437</v>
      </c>
      <c r="AD16" s="635" t="s">
        <v>439</v>
      </c>
      <c r="AE16" s="1651">
        <f>MONTH(AE17)</f>
        <v>6</v>
      </c>
      <c r="AF16" s="1652"/>
      <c r="AG16" s="1653"/>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t="s">
        <v>1152</v>
      </c>
      <c r="P42" s="598"/>
      <c r="Q42" s="598"/>
      <c r="R42" s="601"/>
      <c r="S42" s="909">
        <f t="shared" si="11"/>
        <v>46142</v>
      </c>
      <c r="T42" s="910">
        <f t="shared" si="3"/>
        <v>5</v>
      </c>
      <c r="U42" s="644"/>
      <c r="V42" s="597"/>
      <c r="W42" s="597"/>
      <c r="X42" s="602"/>
      <c r="Y42" s="590">
        <f t="shared" si="7"/>
        <v>46172</v>
      </c>
      <c r="Z42" s="642">
        <f t="shared" si="4"/>
        <v>7</v>
      </c>
      <c r="AA42" s="646"/>
      <c r="AB42" s="598"/>
      <c r="AC42" s="598"/>
      <c r="AD42" s="601"/>
      <c r="AE42" s="594">
        <f t="shared" si="8"/>
        <v>46203</v>
      </c>
      <c r="AF42" s="641">
        <f t="shared" si="5"/>
        <v>3</v>
      </c>
      <c r="AG42" s="645"/>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392</v>
      </c>
      <c r="AR2" s="393">
        <f>VLOOKUP(O2,祝日!K3:S25,2,FALSE)</f>
        <v>3</v>
      </c>
      <c r="AS2" s="199" t="s">
        <v>457</v>
      </c>
    </row>
    <row r="3" spans="1:47" ht="15" customHeight="1" thickBot="1">
      <c r="A3" s="69"/>
      <c r="B3" s="387" t="s">
        <v>455</v>
      </c>
      <c r="C3" s="1101">
        <v>46142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46055</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46142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46082</v>
      </c>
      <c r="AS9" t="s">
        <v>721</v>
      </c>
      <c r="AT9" s="704">
        <f>IF(MONTH($AO$3)=MONTH($AO$4),$AO$4-1,DATE(YEAR($AO$4),MONTH($AO$4),DAY(15)))</f>
        <v>46127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46054</v>
      </c>
      <c r="AS10" t="s">
        <v>721</v>
      </c>
      <c r="AT10" s="704">
        <f>DATE(YEAR($AO$4),MONTH($AO$4)-1,DAY(15))</f>
        <v>46096</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2</v>
      </c>
      <c r="B16" s="1652"/>
      <c r="C16" s="1653"/>
      <c r="D16" s="632" t="s">
        <v>436</v>
      </c>
      <c r="E16" s="633" t="s">
        <v>438</v>
      </c>
      <c r="F16" s="634" t="s">
        <v>440</v>
      </c>
      <c r="G16" s="1651">
        <f>MONTH(G17)</f>
        <v>3</v>
      </c>
      <c r="H16" s="1652"/>
      <c r="I16" s="1653"/>
      <c r="J16" s="632" t="s">
        <v>435</v>
      </c>
      <c r="K16" s="632" t="s">
        <v>437</v>
      </c>
      <c r="L16" s="635" t="s">
        <v>439</v>
      </c>
      <c r="M16" s="1651">
        <f>MONTH(M17)</f>
        <v>4</v>
      </c>
      <c r="N16" s="1652"/>
      <c r="O16" s="1653"/>
      <c r="P16" s="632" t="s">
        <v>435</v>
      </c>
      <c r="Q16" s="632" t="s">
        <v>437</v>
      </c>
      <c r="R16" s="634" t="s">
        <v>439</v>
      </c>
      <c r="S16" s="1651">
        <f>MONTH(S17)</f>
        <v>5</v>
      </c>
      <c r="T16" s="1652"/>
      <c r="U16" s="1653"/>
      <c r="V16" s="632" t="s">
        <v>436</v>
      </c>
      <c r="W16" s="633" t="s">
        <v>438</v>
      </c>
      <c r="X16" s="634" t="s">
        <v>440</v>
      </c>
      <c r="Y16" s="1651">
        <f>MONTH(Y17)</f>
        <v>6</v>
      </c>
      <c r="Z16" s="1652"/>
      <c r="AA16" s="1653"/>
      <c r="AB16" s="632" t="s">
        <v>435</v>
      </c>
      <c r="AC16" s="632" t="s">
        <v>437</v>
      </c>
      <c r="AD16" s="635" t="s">
        <v>439</v>
      </c>
      <c r="AE16" s="1651">
        <f>MONTH(AE17)</f>
        <v>7</v>
      </c>
      <c r="AF16" s="1652"/>
      <c r="AG16" s="1653"/>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t="s">
        <v>1152</v>
      </c>
      <c r="P45" s="598"/>
      <c r="Q45" s="598"/>
      <c r="R45" s="601"/>
      <c r="S45" s="911">
        <f t="shared" si="11"/>
        <v>46172</v>
      </c>
      <c r="T45" s="912">
        <f t="shared" si="3"/>
        <v>7</v>
      </c>
      <c r="U45" s="647"/>
      <c r="V45" s="597"/>
      <c r="W45" s="597"/>
      <c r="X45" s="602"/>
      <c r="Y45" s="590">
        <f t="shared" si="7"/>
        <v>46203</v>
      </c>
      <c r="Z45" s="642">
        <f t="shared" si="4"/>
        <v>3</v>
      </c>
      <c r="AA45" s="646"/>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392</v>
      </c>
      <c r="AR2" s="393">
        <f>VLOOKUP(O2,祝日!K3:S25,2,FALSE)</f>
        <v>3</v>
      </c>
      <c r="AS2" s="199" t="s">
        <v>457</v>
      </c>
    </row>
    <row r="3" spans="1:47" ht="15" customHeight="1" thickBot="1">
      <c r="A3" s="69"/>
      <c r="B3" s="387" t="s">
        <v>455</v>
      </c>
      <c r="C3" s="1101">
        <v>46171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46083</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46171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46113</v>
      </c>
      <c r="AS9" t="s">
        <v>721</v>
      </c>
      <c r="AT9" s="704">
        <f>IF(MONTH($AO$3)=MONTH($AO$4),$AO$4-1,DATE(YEAR($AO$4),MONTH($AO$4),DAY(15)))</f>
        <v>46157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46082</v>
      </c>
      <c r="AS10" t="s">
        <v>721</v>
      </c>
      <c r="AT10" s="704">
        <f>DATE(YEAR($AO$4),MONTH($AO$4)-1,DAY(15))</f>
        <v>46127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3</v>
      </c>
      <c r="B16" s="1652"/>
      <c r="C16" s="1653"/>
      <c r="D16" s="632" t="s">
        <v>436</v>
      </c>
      <c r="E16" s="633" t="s">
        <v>438</v>
      </c>
      <c r="F16" s="634" t="s">
        <v>440</v>
      </c>
      <c r="G16" s="1651">
        <f>MONTH(G17)</f>
        <v>4</v>
      </c>
      <c r="H16" s="1652"/>
      <c r="I16" s="1653"/>
      <c r="J16" s="632" t="s">
        <v>435</v>
      </c>
      <c r="K16" s="632" t="s">
        <v>437</v>
      </c>
      <c r="L16" s="635" t="s">
        <v>439</v>
      </c>
      <c r="M16" s="1651">
        <f>MONTH(M17)</f>
        <v>5</v>
      </c>
      <c r="N16" s="1652"/>
      <c r="O16" s="1653"/>
      <c r="P16" s="632" t="s">
        <v>435</v>
      </c>
      <c r="Q16" s="632" t="s">
        <v>437</v>
      </c>
      <c r="R16" s="634" t="s">
        <v>439</v>
      </c>
      <c r="S16" s="1651">
        <f>MONTH(S17)</f>
        <v>6</v>
      </c>
      <c r="T16" s="1652"/>
      <c r="U16" s="1653"/>
      <c r="V16" s="632" t="s">
        <v>436</v>
      </c>
      <c r="W16" s="633" t="s">
        <v>438</v>
      </c>
      <c r="X16" s="634" t="s">
        <v>440</v>
      </c>
      <c r="Y16" s="1651">
        <f>MONTH(Y17)</f>
        <v>7</v>
      </c>
      <c r="Z16" s="1652"/>
      <c r="AA16" s="1653"/>
      <c r="AB16" s="632" t="s">
        <v>435</v>
      </c>
      <c r="AC16" s="632" t="s">
        <v>437</v>
      </c>
      <c r="AD16" s="635" t="s">
        <v>439</v>
      </c>
      <c r="AE16" s="1651">
        <f>MONTH(AE17)</f>
        <v>8</v>
      </c>
      <c r="AF16" s="1652"/>
      <c r="AG16" s="1653"/>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t="s">
        <v>1152</v>
      </c>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c r="AB46" s="598"/>
      <c r="AC46" s="598"/>
      <c r="AD46" s="601"/>
      <c r="AE46" s="594">
        <f t="shared" si="8"/>
        <v>46265</v>
      </c>
      <c r="AF46" s="641">
        <f t="shared" si="13"/>
        <v>2</v>
      </c>
      <c r="AG46" s="645"/>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育児等両立応援訓練（短時間訓練）（３箇月）</v>
      </c>
      <c r="AP2" s="1605"/>
      <c r="AQ2" s="1605"/>
      <c r="AR2" s="1605"/>
      <c r="AS2" s="384"/>
      <c r="AT2" s="384"/>
      <c r="AY2" s="200" t="s">
        <v>392</v>
      </c>
      <c r="AZ2" s="393">
        <f>VLOOKUP(S2,祝日!$K$3:$S$25,2,FALSE)</f>
        <v>3</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240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240時間以上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育児等両立応援訓練（短時間訓練）（３箇月）</v>
      </c>
      <c r="AP2" s="1605"/>
      <c r="AQ2" s="1605"/>
      <c r="AR2" s="1605"/>
      <c r="AS2" s="384"/>
      <c r="AT2" s="384"/>
      <c r="AY2" s="200" t="s">
        <v>392</v>
      </c>
      <c r="AZ2" s="393">
        <f>VLOOKUP(S2,祝日!$K$3:$S$25,2,FALSE)</f>
        <v>3</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240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240時間以上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05" t="str">
        <f>Data!$A$11</f>
        <v>育児等両立応援訓練（短時間訓練）（３箇月）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短時間</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'６カリキュラム'!D16</f>
        <v>0</v>
      </c>
      <c r="B17" s="1728"/>
      <c r="C17" s="1729"/>
      <c r="D17" s="1729"/>
      <c r="E17" s="1729"/>
      <c r="F17" s="1729"/>
      <c r="G17" s="1729"/>
      <c r="H17" s="1729"/>
      <c r="I17" s="1729"/>
      <c r="J17" s="1730"/>
      <c r="L17">
        <f>LEN(B16)</f>
        <v>0</v>
      </c>
      <c r="M17" t="s">
        <v>1086</v>
      </c>
      <c r="N17">
        <v>130</v>
      </c>
    </row>
    <row r="18" spans="1:14" ht="21.9" customHeight="1" thickTop="1">
      <c r="A18" s="1208" t="s">
        <v>54</v>
      </c>
      <c r="B18" s="1725"/>
      <c r="C18" s="1749"/>
      <c r="D18" s="1749"/>
      <c r="E18" s="1749"/>
      <c r="F18" s="1749"/>
      <c r="G18" s="1749"/>
      <c r="H18" s="1749"/>
      <c r="I18" s="1749"/>
      <c r="J18" s="1750"/>
      <c r="L18" t="s">
        <v>1091</v>
      </c>
    </row>
    <row r="19" spans="1:14" ht="21.9" customHeight="1" thickBot="1">
      <c r="A19" s="1207">
        <f>'６カリキュラム'!D17</f>
        <v>0</v>
      </c>
      <c r="B19" s="1751"/>
      <c r="C19" s="1752"/>
      <c r="D19" s="1752"/>
      <c r="E19" s="1752"/>
      <c r="F19" s="1752"/>
      <c r="G19" s="1752"/>
      <c r="H19" s="1752"/>
      <c r="I19" s="1752"/>
      <c r="J19" s="1753"/>
      <c r="L19">
        <f>LEN(B18)</f>
        <v>0</v>
      </c>
      <c r="M19" t="s">
        <v>1086</v>
      </c>
      <c r="N19">
        <v>130</v>
      </c>
    </row>
    <row r="20" spans="1:14" ht="30" customHeight="1" thickTop="1" thickBot="1">
      <c r="A20" s="1208" t="s">
        <v>57</v>
      </c>
      <c r="B20" s="1736"/>
      <c r="C20" s="1737"/>
      <c r="D20" s="1737"/>
      <c r="E20" s="1737"/>
      <c r="F20" s="1737"/>
      <c r="G20" s="1737"/>
      <c r="H20" s="1737"/>
      <c r="I20" s="1737"/>
      <c r="J20" s="1738"/>
      <c r="L20" t="s">
        <v>1092</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1086</v>
      </c>
      <c r="N21">
        <v>85</v>
      </c>
    </row>
    <row r="22" spans="1:14" ht="20.100000000000001" customHeight="1">
      <c r="A22" s="1210" t="s">
        <v>1093</v>
      </c>
      <c r="B22" s="1210"/>
      <c r="C22" s="1210"/>
      <c r="D22" s="1774" t="s">
        <v>1094</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1096</v>
      </c>
      <c r="B25" s="1763"/>
      <c r="C25" s="1769">
        <f>'１２オンライン環境等'!D13</f>
        <v>0</v>
      </c>
      <c r="D25" s="1770"/>
      <c r="E25" s="1770"/>
      <c r="F25" s="1770"/>
      <c r="G25" s="1770"/>
      <c r="H25" s="1770"/>
      <c r="I25" s="1770"/>
      <c r="J25" s="1771"/>
    </row>
    <row r="26" spans="1:14" ht="20.100000000000001" customHeight="1">
      <c r="A26" s="1764" t="s">
        <v>1095</v>
      </c>
      <c r="B26" s="1765"/>
      <c r="C26" s="1766">
        <f>'１２オンライン環境等'!D11</f>
        <v>0</v>
      </c>
      <c r="D26" s="1767"/>
      <c r="E26" s="1767"/>
      <c r="F26" s="1767"/>
      <c r="G26" s="1767"/>
      <c r="H26" s="1767"/>
      <c r="I26" s="1767"/>
      <c r="J26" s="1768"/>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AA32" sqref="AA32"/>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748"/>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'６カリキュラム(デュアル)'!D20</f>
        <v>0</v>
      </c>
      <c r="B17" s="1728"/>
      <c r="C17" s="1729"/>
      <c r="D17" s="1729"/>
      <c r="E17" s="1729"/>
      <c r="F17" s="1729"/>
      <c r="G17" s="1729"/>
      <c r="H17" s="1729"/>
      <c r="I17" s="1729"/>
      <c r="J17" s="1730"/>
      <c r="L17">
        <f>LEN(B16)</f>
        <v>0</v>
      </c>
      <c r="M17" t="s">
        <v>1086</v>
      </c>
      <c r="N17">
        <v>130</v>
      </c>
    </row>
    <row r="18" spans="1:14" ht="21.9" customHeight="1" thickTop="1">
      <c r="A18" s="1220" t="s">
        <v>485</v>
      </c>
      <c r="B18" s="1725"/>
      <c r="C18" s="1749"/>
      <c r="D18" s="1749"/>
      <c r="E18" s="1749"/>
      <c r="F18" s="1749"/>
      <c r="G18" s="1749"/>
      <c r="H18" s="1749"/>
      <c r="I18" s="1749"/>
      <c r="J18" s="1750"/>
      <c r="L18" t="s">
        <v>1091</v>
      </c>
    </row>
    <row r="19" spans="1:14" ht="21.9" customHeight="1" thickBot="1">
      <c r="A19" s="1207">
        <f>'６カリキュラム(デュアル)'!D22</f>
        <v>0</v>
      </c>
      <c r="B19" s="1751"/>
      <c r="C19" s="1752"/>
      <c r="D19" s="1752"/>
      <c r="E19" s="1752"/>
      <c r="F19" s="1752"/>
      <c r="G19" s="1752"/>
      <c r="H19" s="1752"/>
      <c r="I19" s="1752"/>
      <c r="J19" s="1753"/>
      <c r="L19">
        <f>LEN(B18)</f>
        <v>0</v>
      </c>
      <c r="M19" t="s">
        <v>1086</v>
      </c>
      <c r="N19">
        <v>130</v>
      </c>
    </row>
    <row r="20" spans="1:14" ht="21.9" customHeight="1" thickTop="1">
      <c r="A20" s="1208" t="s">
        <v>54</v>
      </c>
      <c r="B20" s="1725"/>
      <c r="C20" s="1749"/>
      <c r="D20" s="1749"/>
      <c r="E20" s="1749"/>
      <c r="F20" s="1749"/>
      <c r="G20" s="1749"/>
      <c r="H20" s="1749"/>
      <c r="I20" s="1749"/>
      <c r="J20" s="1750"/>
      <c r="L20" t="s">
        <v>1091</v>
      </c>
    </row>
    <row r="21" spans="1:14" ht="21.9" customHeight="1" thickBot="1">
      <c r="A21" s="1207">
        <f>'６カリキュラム(デュアル)'!D21</f>
        <v>0</v>
      </c>
      <c r="B21" s="1751"/>
      <c r="C21" s="1752"/>
      <c r="D21" s="1752"/>
      <c r="E21" s="1752"/>
      <c r="F21" s="1752"/>
      <c r="G21" s="1752"/>
      <c r="H21" s="1752"/>
      <c r="I21" s="1752"/>
      <c r="J21" s="1753"/>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36"/>
      <c r="C25" s="1737"/>
      <c r="D25" s="1737"/>
      <c r="E25" s="1737"/>
      <c r="F25" s="1737"/>
      <c r="G25" s="1737"/>
      <c r="H25" s="1737"/>
      <c r="I25" s="1737"/>
      <c r="J25" s="1738"/>
      <c r="L25" t="s">
        <v>1092</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1086</v>
      </c>
      <c r="N26">
        <v>85</v>
      </c>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G15" sqref="G15"/>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2025-06-06T02:38:25Z</dcterms:modified>
</cp:coreProperties>
</file>