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AF5B5B99-7968-4577-AE8A-0590745D8389}" xr6:coauthVersionLast="47" xr6:coauthVersionMax="47" xr10:uidLastSave="{00000000-0000-0000-0000-000000000000}"/>
  <bookViews>
    <workbookView xWindow="-108" yWindow="-108" windowWidth="23256" windowHeight="12456" tabRatio="909" firstSheet="1"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R14" i="155"/>
  <c r="O11" i="155" s="1"/>
  <c r="AR3" i="155"/>
  <c r="AR2" i="155"/>
  <c r="U10" i="155" s="1"/>
  <c r="AR7" i="155"/>
  <c r="AT14" i="155"/>
  <c r="AT4" i="155"/>
  <c r="AT6" i="155" s="1"/>
  <c r="AU6" i="155" s="1"/>
  <c r="AR4" i="155"/>
  <c r="AT3" i="155"/>
  <c r="AK50" i="105"/>
  <c r="G238" i="148"/>
  <c r="F238" i="148"/>
  <c r="E238" i="148"/>
  <c r="AT6" i="154" l="1"/>
  <c r="AU6" i="154" s="1"/>
  <c r="AL35" i="155"/>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G21" i="148"/>
  <c r="F21" i="148"/>
  <c r="K15" i="20"/>
  <c r="K18" i="20"/>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E18" i="20" l="1"/>
  <c r="S12" i="107"/>
  <c r="AC16" i="122"/>
  <c r="AT19" i="107"/>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<sst xmlns="http://schemas.openxmlformats.org/spreadsheetml/2006/main" count="3583" uniqueCount="1152">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</sst>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179"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369" xfId="0" applyFont="1" applyBorder="1" applyAlignment="1">
      <alignment horizontal="center" vertical="center" shrinkToFit="1"/>
    </xf>
    <xf numFmtId="0" fontId="11" fillId="0" borderId="77" xfId="0" applyFont="1" applyBorder="1" applyAlignment="1">
      <alignment horizontal="center" vertical="center" shrinkToFit="1"/>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11" fillId="0" borderId="380" xfId="0" applyFont="1" applyBorder="1" applyAlignment="1">
      <alignment horizontal="center" vertical="center"/>
    </xf>
    <xf numFmtId="0" fontId="11" fillId="0" borderId="15"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232"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163"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3" fillId="0" borderId="77" xfId="0" applyFont="1" applyBorder="1" applyAlignment="1">
      <alignment horizontal="center" vertical="center"/>
    </xf>
    <xf numFmtId="0" fontId="13" fillId="0" borderId="232"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11" fillId="0" borderId="219" xfId="0" applyFont="1" applyBorder="1" applyAlignment="1">
      <alignment horizontal="center" vertical="center" wrapText="1"/>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232"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352" xfId="0" applyBorder="1" applyAlignment="1">
      <alignment horizontal="left" vertical="center" wrapText="1"/>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41" xfId="0" applyBorder="1" applyAlignment="1">
      <alignment horizontal="left" vertical="center"/>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73" xfId="0"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69"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273"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41" xfId="0" applyBorder="1" applyAlignment="1">
      <alignment horizontal="center" vertical="center" wrapText="1"/>
    </xf>
    <xf numFmtId="0" fontId="6" fillId="0" borderId="40"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5" xfId="0"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0" borderId="0" xfId="2"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0" fontId="1" fillId="12" borderId="331"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8" fillId="0" borderId="0" xfId="2" applyFont="1" applyAlignment="1">
      <alignment horizontal="center"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0" fillId="12" borderId="447" xfId="2" applyFont="1" applyFill="1" applyBorder="1" applyAlignment="1">
      <alignment horizontal="center" vertical="center" shrinkToFit="1"/>
    </xf>
    <xf numFmtId="0" fontId="6" fillId="0" borderId="0" xfId="2" applyFont="1" applyAlignment="1">
      <alignment horizontal="left" vertical="center" shrinkToFit="1"/>
    </xf>
    <xf numFmtId="0" fontId="5" fillId="0" borderId="0" xfId="0" applyFont="1" applyAlignment="1">
      <alignment horizontal="left" vertical="center" shrinkToFit="1"/>
    </xf>
    <xf numFmtId="0" fontId="6" fillId="0" borderId="0" xfId="1" applyFont="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0" xfId="2" applyFont="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1" fillId="0" borderId="325" xfId="2" applyBorder="1" applyAlignment="1">
      <alignment vertical="center" shrinkToFit="1"/>
    </xf>
    <xf numFmtId="0" fontId="1" fillId="0" borderId="0" xfId="2"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290" xfId="2" applyFont="1" applyFill="1" applyBorder="1" applyAlignment="1">
      <alignment vertical="center" shrinkToFit="1"/>
    </xf>
    <xf numFmtId="0" fontId="1" fillId="12" borderId="94" xfId="2" applyFill="1" applyBorder="1" applyAlignment="1">
      <alignment vertical="center" shrinkToFit="1"/>
    </xf>
    <xf numFmtId="0" fontId="0" fillId="12" borderId="307" xfId="2" applyFont="1" applyFill="1" applyBorder="1"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11" borderId="10" xfId="0" applyFill="1" applyBorder="1" applyAlignment="1">
      <alignment horizontal="left" vertical="center"/>
    </xf>
    <xf numFmtId="0" fontId="0" fillId="11" borderId="0" xfId="0" applyFill="1" applyAlignment="1">
      <alignment horizontal="left" vertic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0" xfId="0" applyFill="1" applyAlignment="1">
      <alignment horizontal="center" vertical="center"/>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1</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離職者等再就職訓練（６箇月）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離職者等再就職訓練（６箇月）</v>
      </c>
      <c r="E11" s="928"/>
      <c r="F11" t="s">
        <v>773</v>
      </c>
    </row>
    <row r="12" spans="1:234" ht="13.8" thickBot="1">
      <c r="A12" t="s">
        <v>782</v>
      </c>
      <c r="E12" s="929"/>
      <c r="F12" t="s">
        <v>775</v>
      </c>
    </row>
    <row r="13" spans="1:234" ht="13.8" thickBot="1">
      <c r="A13" s="947" t="str">
        <f>VLOOKUP($A$11,祝日!$K$3:$Z$25,15,FALSE)</f>
        <v>離</v>
      </c>
      <c r="E13" s="930"/>
    </row>
    <row r="14" spans="1:234" ht="13.8" thickBot="1">
      <c r="A14" t="s">
        <v>769</v>
      </c>
      <c r="E14" s="931"/>
    </row>
    <row r="15" spans="1:234" ht="13.8" thickBot="1">
      <c r="A15" s="947">
        <f>VLOOKUP($A$11,祝日!$K$3:$Z$25,14,FALSE)</f>
        <v>1</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1</v>
      </c>
      <c r="F21" s="566">
        <f t="shared" si="0"/>
        <v>1</v>
      </c>
      <c r="G21" s="230">
        <f t="shared" si="0"/>
        <v>1</v>
      </c>
      <c r="I21" s="945">
        <f>IF($A$13="デュ",$F21,$E21)</f>
        <v>1</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離職者等再就職訓練（６箇月）</v>
      </c>
      <c r="F125" s="563" t="str">
        <f>IF('４訓練の概要'!$D7="","",'４訓練の概要'!$D7)</f>
        <v>離職者等再就職訓練（６箇月）</v>
      </c>
      <c r="G125" s="934" t="str">
        <f>IF('４訓練の概要'!$D7="","",'４訓練の概要'!$D7)</f>
        <v>離職者等再就職訓練（６箇月）</v>
      </c>
      <c r="I125" s="493" t="str">
        <f t="shared" si="2"/>
        <v>離職者等再就職訓練（６箇月）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66" t="s">
        <v>806</v>
      </c>
      <c r="C1" s="1266"/>
      <c r="D1" s="1266"/>
      <c r="E1" s="1266"/>
    </row>
    <row r="2" spans="1:16" ht="14.25" customHeight="1" thickBot="1"/>
    <row r="3" spans="1:16" ht="19.95" customHeight="1">
      <c r="B3" s="1272" t="s">
        <v>434</v>
      </c>
      <c r="C3" s="1273"/>
      <c r="D3" s="1013" t="str">
        <f>Data!A11</f>
        <v>離職者等再就職訓練（６箇月）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14"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69" t="s">
        <v>807</v>
      </c>
      <c r="C14" s="1269"/>
      <c r="D14" s="1269"/>
      <c r="E14" s="541"/>
      <c r="H14" s="1291" t="s">
        <v>410</v>
      </c>
      <c r="I14" s="1292"/>
      <c r="J14" s="1292"/>
      <c r="K14" s="1292"/>
      <c r="L14" s="1292"/>
      <c r="M14" s="1292"/>
      <c r="N14" s="1292"/>
      <c r="O14" s="1292"/>
      <c r="P14" s="1293"/>
    </row>
    <row r="15" spans="1:16" ht="31.95" customHeight="1" thickTop="1" thickBot="1">
      <c r="B15" s="1272" t="s">
        <v>651</v>
      </c>
      <c r="C15" s="1294"/>
      <c r="D15" s="155"/>
      <c r="E15" s="526"/>
      <c r="H15" s="359" t="s">
        <v>676</v>
      </c>
      <c r="I15" s="360"/>
      <c r="J15" s="360"/>
      <c r="K15" s="360"/>
      <c r="L15" s="360"/>
      <c r="M15" s="360"/>
      <c r="N15" s="360"/>
      <c r="O15" s="360"/>
      <c r="P15" s="20"/>
    </row>
    <row r="16" spans="1:16" ht="33" customHeight="1" thickTop="1" thickBot="1">
      <c r="B16" s="1267" t="s">
        <v>652</v>
      </c>
      <c r="C16" s="1268"/>
      <c r="D16" s="155"/>
      <c r="E16" s="526" t="s">
        <v>656</v>
      </c>
      <c r="H16" s="1303" t="s">
        <v>730</v>
      </c>
      <c r="I16" s="1304"/>
      <c r="J16" s="1304"/>
      <c r="K16" s="1304"/>
      <c r="L16" s="1304"/>
      <c r="M16" s="1304"/>
      <c r="N16" s="1304"/>
      <c r="O16" s="1304"/>
      <c r="P16" s="1305"/>
    </row>
    <row r="17" spans="2:16" ht="35.4" customHeight="1" thickTop="1" thickBot="1">
      <c r="B17" s="1270" t="s">
        <v>675</v>
      </c>
      <c r="C17" s="1271"/>
      <c r="D17" s="155"/>
      <c r="E17" s="526"/>
      <c r="H17" s="1306" t="s">
        <v>731</v>
      </c>
      <c r="I17" s="1307"/>
      <c r="J17" s="1307"/>
      <c r="K17" s="1307"/>
      <c r="L17" s="1307"/>
      <c r="M17" s="1307"/>
      <c r="N17" s="1307"/>
      <c r="O17" s="1307"/>
      <c r="P17" s="1308"/>
    </row>
    <row r="18" spans="2:16" ht="31.2" hidden="1" customHeight="1" thickTop="1" thickBot="1">
      <c r="B18" s="1282" t="s">
        <v>713</v>
      </c>
      <c r="C18" s="1300"/>
      <c r="D18" s="1004"/>
      <c r="E18" s="526"/>
      <c r="H18" s="1279" t="s">
        <v>714</v>
      </c>
      <c r="I18" s="1280"/>
      <c r="J18" s="1280"/>
      <c r="K18" s="1280"/>
      <c r="L18" s="1280"/>
      <c r="M18" s="1280"/>
      <c r="N18" s="1280"/>
      <c r="O18" s="1280"/>
      <c r="P18" s="1281"/>
    </row>
    <row r="19" spans="2:16" ht="31.2" hidden="1" customHeight="1" thickTop="1" thickBot="1">
      <c r="B19" s="1282"/>
      <c r="C19" s="1300"/>
      <c r="D19" s="155"/>
      <c r="E19" s="526"/>
      <c r="H19" s="1282"/>
      <c r="I19" s="1283"/>
      <c r="J19" s="1283"/>
      <c r="K19" s="1283"/>
      <c r="L19" s="1283"/>
      <c r="M19" s="1283"/>
      <c r="N19" s="1283"/>
      <c r="O19" s="1283"/>
      <c r="P19" s="1284"/>
    </row>
    <row r="20" spans="2:16" ht="31.2" hidden="1" customHeight="1" thickTop="1" thickBot="1">
      <c r="B20" s="1282"/>
      <c r="C20" s="1300"/>
      <c r="D20" s="155"/>
      <c r="E20" s="526"/>
      <c r="H20" s="1282"/>
      <c r="I20" s="1283"/>
      <c r="J20" s="1283"/>
      <c r="K20" s="1283"/>
      <c r="L20" s="1283"/>
      <c r="M20" s="1283"/>
      <c r="N20" s="1283"/>
      <c r="O20" s="1283"/>
      <c r="P20" s="1284"/>
    </row>
    <row r="21" spans="2:16" ht="31.2" hidden="1" customHeight="1" thickTop="1" thickBot="1">
      <c r="B21" s="1282"/>
      <c r="C21" s="1300"/>
      <c r="D21" s="155"/>
      <c r="E21" s="526"/>
      <c r="H21" s="1282"/>
      <c r="I21" s="1283"/>
      <c r="J21" s="1283"/>
      <c r="K21" s="1283"/>
      <c r="L21" s="1283"/>
      <c r="M21" s="1283"/>
      <c r="N21" s="1283"/>
      <c r="O21" s="1283"/>
      <c r="P21" s="1284"/>
    </row>
    <row r="22" spans="2:16" ht="31.2" hidden="1" customHeight="1" thickTop="1" thickBot="1">
      <c r="B22" s="1301"/>
      <c r="C22" s="1302"/>
      <c r="D22" s="155"/>
      <c r="E22" s="526"/>
      <c r="H22" s="1285"/>
      <c r="I22" s="1286"/>
      <c r="J22" s="1286"/>
      <c r="K22" s="1286"/>
      <c r="L22" s="1286"/>
      <c r="M22" s="1286"/>
      <c r="N22" s="1286"/>
      <c r="O22" s="1286"/>
      <c r="P22" s="1287"/>
    </row>
    <row r="23" spans="2:16" ht="12.6" customHeight="1">
      <c r="B23" s="89"/>
      <c r="C23" s="89"/>
      <c r="D23" s="540"/>
      <c r="E23" s="542"/>
    </row>
    <row r="24" spans="2:16" ht="20.399999999999999" customHeight="1" thickBot="1">
      <c r="B24" s="1295" t="s">
        <v>653</v>
      </c>
      <c r="C24" s="1295"/>
      <c r="D24" s="223"/>
      <c r="E24" s="223"/>
    </row>
    <row r="25" spans="2:16" ht="20.399999999999999" customHeight="1" thickBot="1">
      <c r="B25" s="1296" t="s">
        <v>654</v>
      </c>
      <c r="C25" s="1297"/>
      <c r="D25" s="531" t="s">
        <v>655</v>
      </c>
      <c r="E25" s="568"/>
    </row>
    <row r="26" spans="2:16" ht="34.200000000000003" customHeight="1" thickTop="1" thickBot="1">
      <c r="B26" s="1298"/>
      <c r="C26" s="1299"/>
      <c r="D26" s="999"/>
      <c r="E26" s="569"/>
      <c r="H26" s="1279" t="s">
        <v>715</v>
      </c>
      <c r="I26" s="1280"/>
      <c r="J26" s="1280"/>
      <c r="K26" s="1280"/>
      <c r="L26" s="1280"/>
      <c r="M26" s="1280"/>
      <c r="N26" s="1280"/>
      <c r="O26" s="1280"/>
      <c r="P26" s="1281"/>
    </row>
    <row r="27" spans="2:16" ht="38.4" customHeight="1" thickTop="1" thickBot="1">
      <c r="B27" s="1298"/>
      <c r="C27" s="1299"/>
      <c r="D27" s="155"/>
      <c r="E27" s="570"/>
      <c r="H27" s="1282"/>
      <c r="I27" s="1283"/>
      <c r="J27" s="1283"/>
      <c r="K27" s="1283"/>
      <c r="L27" s="1283"/>
      <c r="M27" s="1283"/>
      <c r="N27" s="1283"/>
      <c r="O27" s="1283"/>
      <c r="P27" s="1284"/>
    </row>
    <row r="28" spans="2:16" ht="38.4" customHeight="1" thickTop="1" thickBot="1">
      <c r="B28" s="1298"/>
      <c r="C28" s="1299"/>
      <c r="D28" s="155"/>
      <c r="E28" s="570"/>
      <c r="H28" s="1282"/>
      <c r="I28" s="1283"/>
      <c r="J28" s="1283"/>
      <c r="K28" s="1283"/>
      <c r="L28" s="1283"/>
      <c r="M28" s="1283"/>
      <c r="N28" s="1283"/>
      <c r="O28" s="1283"/>
      <c r="P28" s="1284"/>
    </row>
    <row r="29" spans="2:16" ht="38.4" customHeight="1" thickTop="1" thickBot="1">
      <c r="B29" s="1298"/>
      <c r="C29" s="1299"/>
      <c r="D29" s="155"/>
      <c r="E29" s="570"/>
      <c r="H29" s="1282"/>
      <c r="I29" s="1283"/>
      <c r="J29" s="1283"/>
      <c r="K29" s="1283"/>
      <c r="L29" s="1283"/>
      <c r="M29" s="1283"/>
      <c r="N29" s="1283"/>
      <c r="O29" s="1283"/>
      <c r="P29" s="1284"/>
    </row>
    <row r="30" spans="2:16" ht="38.4" customHeight="1" thickTop="1" thickBot="1">
      <c r="B30" s="1298"/>
      <c r="C30" s="1299"/>
      <c r="D30" s="155"/>
      <c r="E30" s="570"/>
      <c r="H30" s="1282"/>
      <c r="I30" s="1283"/>
      <c r="J30" s="1283"/>
      <c r="K30" s="1283"/>
      <c r="L30" s="1283"/>
      <c r="M30" s="1283"/>
      <c r="N30" s="1283"/>
      <c r="O30" s="1283"/>
      <c r="P30" s="1284"/>
    </row>
    <row r="31" spans="2:16" ht="38.4" customHeight="1" thickTop="1" thickBot="1">
      <c r="B31" s="1298"/>
      <c r="C31" s="1299"/>
      <c r="D31" s="155"/>
      <c r="E31" s="571"/>
      <c r="H31" s="1288" t="s">
        <v>716</v>
      </c>
      <c r="I31" s="1289"/>
      <c r="J31" s="1289"/>
      <c r="K31" s="1289"/>
      <c r="L31" s="1289"/>
      <c r="M31" s="1289"/>
      <c r="N31" s="1289"/>
      <c r="O31" s="1289"/>
      <c r="P31" s="1290"/>
    </row>
    <row r="32" spans="2:16" ht="13.8" thickTop="1"/>
  </sheetData>
  <sheetProtection formatCells="0" formatColumns="0" formatRows="0"/>
  <mergeCells count="26">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 ref="B1:E1"/>
    <mergeCell ref="B16:C16"/>
    <mergeCell ref="B14:D14"/>
    <mergeCell ref="B17:C17"/>
    <mergeCell ref="B3:C3"/>
    <mergeCell ref="B4:B6"/>
    <mergeCell ref="B7:C7"/>
    <mergeCell ref="B8:B10"/>
    <mergeCell ref="B11:C11"/>
    <mergeCell ref="B12:C12"/>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E37" sqref="E37:V37"/>
    </sheetView>
  </sheetViews>
  <sheetFormatPr defaultColWidth="8.88671875" defaultRowHeight="9.6"/>
  <cols>
    <col min="1" max="29" width="3.77734375" style="550" customWidth="1"/>
    <col min="30" max="16384" width="8.88671875" style="550"/>
  </cols>
  <sheetData>
    <row r="1" spans="1:29" ht="13.2" customHeight="1">
      <c r="A1" s="1344" t="str">
        <f>'１契約者及び訓練規模等'!A1:E1</f>
        <v>令和7年度東京都委託訓練受託申込書（提案書）</v>
      </c>
      <c r="B1" s="1344"/>
      <c r="C1" s="1344"/>
      <c r="D1" s="1344"/>
      <c r="E1" s="1344"/>
      <c r="F1" s="1344"/>
      <c r="G1" s="1344"/>
      <c r="H1" s="1344"/>
      <c r="I1" s="1344"/>
      <c r="J1" s="1344"/>
      <c r="K1" s="1344"/>
      <c r="L1" s="1344"/>
      <c r="M1" s="1344"/>
      <c r="N1" s="1344"/>
      <c r="O1" s="1344"/>
      <c r="P1" s="1344"/>
      <c r="Q1" s="1344"/>
      <c r="R1" s="1344"/>
      <c r="S1" s="1344"/>
      <c r="T1" s="1344"/>
      <c r="U1" s="1344"/>
      <c r="V1" s="1344"/>
      <c r="W1" s="1344"/>
      <c r="Y1" s="752" t="s">
        <v>732</v>
      </c>
    </row>
    <row r="2" spans="1:29" ht="13.2" customHeight="1" thickBot="1"/>
    <row r="3" spans="1:29" ht="13.2" customHeight="1">
      <c r="B3" s="1347" t="s">
        <v>618</v>
      </c>
      <c r="C3" s="1348"/>
      <c r="D3" s="1348" t="s">
        <v>548</v>
      </c>
      <c r="E3" s="1351"/>
      <c r="F3" s="1330" t="str">
        <f>Data!I26</f>
        <v/>
      </c>
      <c r="G3" s="1331"/>
      <c r="H3" s="1331"/>
      <c r="I3" s="1331"/>
      <c r="J3" s="1331"/>
      <c r="K3" s="1332"/>
      <c r="S3" s="1345"/>
      <c r="T3" s="1345"/>
      <c r="U3" s="1345"/>
    </row>
    <row r="4" spans="1:29" ht="13.2" customHeight="1" thickBot="1">
      <c r="B4" s="1349"/>
      <c r="C4" s="1350"/>
      <c r="D4" s="1350" t="s">
        <v>546</v>
      </c>
      <c r="E4" s="1352"/>
      <c r="F4" s="1333" t="str">
        <f>CONCATENATE(Data!I27," ",Data!I28)</f>
        <v xml:space="preserve"> </v>
      </c>
      <c r="G4" s="1334"/>
      <c r="H4" s="1334"/>
      <c r="I4" s="1334"/>
      <c r="J4" s="1334"/>
      <c r="K4" s="1335"/>
    </row>
    <row r="5" spans="1:29" ht="13.2" customHeight="1">
      <c r="B5" s="1347" t="s">
        <v>616</v>
      </c>
      <c r="C5" s="1348"/>
      <c r="D5" s="1345" t="s">
        <v>617</v>
      </c>
      <c r="E5" s="1353"/>
      <c r="F5" s="1336" t="str">
        <f>Data!I47</f>
        <v/>
      </c>
      <c r="G5" s="1337"/>
      <c r="H5" s="1337"/>
      <c r="I5" s="1337"/>
      <c r="J5" s="1337"/>
      <c r="K5" s="1338"/>
    </row>
    <row r="6" spans="1:29" ht="13.2" customHeight="1">
      <c r="B6" s="1354"/>
      <c r="C6" s="1355"/>
      <c r="D6" s="1345" t="s">
        <v>19</v>
      </c>
      <c r="E6" s="1353"/>
      <c r="F6" s="1339" t="str">
        <f>Data!I48</f>
        <v/>
      </c>
      <c r="G6" s="1340"/>
      <c r="H6" s="1340"/>
      <c r="I6" s="1340"/>
      <c r="J6" s="1340"/>
      <c r="K6" s="1341"/>
    </row>
    <row r="7" spans="1:29" ht="13.2" customHeight="1" thickBot="1">
      <c r="B7" s="1349"/>
      <c r="C7" s="1350"/>
      <c r="D7" s="1356" t="s">
        <v>117</v>
      </c>
      <c r="E7" s="1357"/>
      <c r="F7" s="1333" t="str">
        <f>Data!I50</f>
        <v/>
      </c>
      <c r="G7" s="1334"/>
      <c r="H7" s="1334"/>
      <c r="I7" s="1334"/>
      <c r="J7" s="1334"/>
      <c r="K7" s="1335"/>
    </row>
    <row r="8" spans="1:29" ht="13.2" customHeight="1" thickBot="1">
      <c r="C8" s="550" t="str">
        <f>IF('４訓練の概要'!D47="可",'４訓練の概要'!C47,"")</f>
        <v/>
      </c>
    </row>
    <row r="9" spans="1:29" ht="13.2" customHeight="1" thickBot="1">
      <c r="B9" s="1316" t="s">
        <v>30</v>
      </c>
      <c r="C9" s="1317"/>
      <c r="D9" s="1318"/>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14" t="str">
        <f>CONCATENATE(Data!I138,"人")</f>
        <v>人</v>
      </c>
      <c r="V9" s="1315"/>
      <c r="AB9" s="580" t="s">
        <v>336</v>
      </c>
      <c r="AC9" s="581" t="str">
        <f>IF(Data!$I161="可","○",IF(Data!$I161="対象外","-",""))</f>
        <v>-</v>
      </c>
    </row>
    <row r="10" spans="1:29" ht="13.2" customHeight="1" thickBot="1">
      <c r="B10" s="1319"/>
      <c r="C10" s="1320"/>
      <c r="D10" s="1321"/>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14" t="str">
        <f>CONCATENATE(Data!I139,"人")</f>
        <v>人</v>
      </c>
      <c r="V10" s="1315"/>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46" t="str">
        <f>Data!A11</f>
        <v>離職者等再就職訓練（６箇月）</v>
      </c>
      <c r="F12" s="1312"/>
      <c r="G12" s="1312"/>
      <c r="H12" s="1312"/>
      <c r="I12" s="1312"/>
      <c r="J12" s="1312"/>
      <c r="K12" s="1313"/>
      <c r="L12" s="549"/>
      <c r="M12" s="582" t="s">
        <v>639</v>
      </c>
      <c r="N12" s="1312" t="str">
        <f>CONCATENATE(Data!I127,Data!I128,Data!I129)</f>
        <v/>
      </c>
      <c r="O12" s="1312"/>
      <c r="P12" s="1312"/>
      <c r="Q12" s="1312"/>
      <c r="R12" s="1312"/>
      <c r="S12" s="1312"/>
      <c r="T12" s="1312"/>
      <c r="U12" s="1312"/>
      <c r="V12" s="1313"/>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2" t="str">
        <f>Data!I137</f>
        <v/>
      </c>
      <c r="F14" s="1312"/>
      <c r="G14" s="1312"/>
      <c r="H14" s="1312"/>
      <c r="I14" s="1312"/>
      <c r="J14" s="1312"/>
      <c r="K14" s="1312"/>
      <c r="L14" s="1312"/>
      <c r="M14" s="1312"/>
      <c r="N14" s="1312"/>
      <c r="O14" s="1312"/>
      <c r="P14" s="1313"/>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23"/>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24" t="str">
        <f>Data!I73</f>
        <v/>
      </c>
      <c r="F18" s="1324"/>
      <c r="G18" s="1342"/>
      <c r="H18" s="1309" t="s">
        <v>633</v>
      </c>
      <c r="I18" s="1310"/>
      <c r="J18" s="1310"/>
      <c r="K18" s="1343" t="str">
        <f>CONCATENATE(Data!I74,"km")</f>
        <v>km</v>
      </c>
      <c r="L18" s="1324"/>
      <c r="M18" s="1342"/>
      <c r="AB18" s="546" t="s">
        <v>332</v>
      </c>
      <c r="AC18" s="552" t="str">
        <f>IF(Data!$I170="可","○",IF(Data!$I170="対象外","-",""))</f>
        <v>-</v>
      </c>
    </row>
    <row r="19" spans="2:29" ht="13.2" customHeight="1" thickBot="1">
      <c r="B19" s="1309" t="s">
        <v>672</v>
      </c>
      <c r="C19" s="1310"/>
      <c r="D19" s="1311"/>
      <c r="E19" s="1324" t="str">
        <f>Data!I88</f>
        <v/>
      </c>
      <c r="F19" s="1324"/>
      <c r="G19" s="1324"/>
      <c r="H19" s="1324"/>
      <c r="I19" s="1324"/>
      <c r="J19" s="1322" t="s">
        <v>631</v>
      </c>
      <c r="K19" s="1310"/>
      <c r="L19" s="1311"/>
      <c r="M19" s="1343" t="str">
        <f>CONCATENATE(TEXT(Data!I89,"0.00"),"㎡")</f>
        <v>㎡</v>
      </c>
      <c r="N19" s="1324"/>
      <c r="O19" s="1324"/>
      <c r="P19" s="1322" t="s">
        <v>632</v>
      </c>
      <c r="Q19" s="1310"/>
      <c r="R19" s="1310"/>
      <c r="S19" s="1311"/>
      <c r="T19" s="1343" t="e">
        <f>CONCATENATE(TEXT(Data!I90,"0.00"),"㎡")</f>
        <v>#DIV/0!</v>
      </c>
      <c r="U19" s="1324"/>
      <c r="V19" s="1342"/>
      <c r="AB19" s="546" t="s">
        <v>333</v>
      </c>
      <c r="AC19" s="552" t="str">
        <f>IF(Data!$I171="可","○",IF(Data!$I171="対象外","-",""))</f>
        <v>-</v>
      </c>
    </row>
    <row r="20" spans="2:29" ht="13.2" customHeight="1" thickBot="1">
      <c r="B20" s="1309" t="s">
        <v>635</v>
      </c>
      <c r="C20" s="1310"/>
      <c r="D20" s="1310"/>
      <c r="E20" s="1310"/>
      <c r="F20" s="1311"/>
      <c r="G20" s="1324" t="str">
        <f>CONCATENATE(Data!I93,"台")</f>
        <v>台</v>
      </c>
      <c r="H20" s="1324"/>
      <c r="I20" s="1322" t="s">
        <v>682</v>
      </c>
      <c r="J20" s="1310"/>
      <c r="K20" s="1310" t="str">
        <f>Data!I95</f>
        <v/>
      </c>
      <c r="L20" s="1310"/>
      <c r="M20" s="1310"/>
      <c r="N20" s="1322" t="s">
        <v>683</v>
      </c>
      <c r="O20" s="1310"/>
      <c r="P20" s="1310" t="str">
        <f>Data!I97</f>
        <v/>
      </c>
      <c r="Q20" s="1310"/>
      <c r="R20" s="1323"/>
      <c r="AB20" s="551" t="s">
        <v>194</v>
      </c>
      <c r="AC20" s="553" t="str">
        <f>IF(Data!$I172="可","○",IF(Data!$I172="対象外","-",""))</f>
        <v>-</v>
      </c>
    </row>
    <row r="21" spans="2:29" ht="13.2" customHeight="1" thickBot="1">
      <c r="B21" s="1309" t="s">
        <v>636</v>
      </c>
      <c r="C21" s="1310"/>
      <c r="D21" s="1310"/>
      <c r="E21" s="1310"/>
      <c r="F21" s="1311"/>
      <c r="G21" s="1324" t="str">
        <f>CONCATENATE(Data!I116,"台")</f>
        <v>台</v>
      </c>
      <c r="H21" s="1324"/>
      <c r="I21" s="1322" t="s">
        <v>682</v>
      </c>
      <c r="J21" s="1310"/>
      <c r="K21" s="1310" t="str">
        <f>Data!I118</f>
        <v/>
      </c>
      <c r="L21" s="1310"/>
      <c r="M21" s="1310"/>
      <c r="N21" s="1322" t="s">
        <v>683</v>
      </c>
      <c r="O21" s="1310"/>
      <c r="P21" s="1310" t="str">
        <f>Data!I120</f>
        <v/>
      </c>
      <c r="Q21" s="1310"/>
      <c r="R21" s="1323"/>
    </row>
    <row r="22" spans="2:29" ht="13.2" customHeight="1">
      <c r="B22" s="556"/>
      <c r="C22" s="556"/>
      <c r="D22" s="556"/>
    </row>
    <row r="23" spans="2:29" ht="13.2" customHeight="1" thickBot="1">
      <c r="B23" s="558" t="s">
        <v>445</v>
      </c>
    </row>
    <row r="24" spans="2:29" ht="25.95" customHeight="1" thickBot="1">
      <c r="B24" s="1309" t="s">
        <v>111</v>
      </c>
      <c r="C24" s="1310"/>
      <c r="D24" s="1311"/>
      <c r="E24" s="1322" t="str">
        <f>Data!I201</f>
        <v/>
      </c>
      <c r="F24" s="1310"/>
      <c r="G24" s="1310"/>
      <c r="H24" s="1310"/>
      <c r="I24" s="1311"/>
      <c r="J24" s="1317" t="s">
        <v>640</v>
      </c>
      <c r="K24" s="1317"/>
      <c r="L24" s="1317"/>
      <c r="M24" s="1322" t="str">
        <f>Data!I202</f>
        <v/>
      </c>
      <c r="N24" s="1310"/>
      <c r="O24" s="1310"/>
      <c r="P24" s="1310"/>
      <c r="Q24" s="1323"/>
      <c r="R24" s="1325" t="s">
        <v>641</v>
      </c>
      <c r="S24" s="1326"/>
      <c r="T24" s="1326"/>
      <c r="U24" s="1322" t="str">
        <f>Data!I203</f>
        <v/>
      </c>
      <c r="V24" s="1323"/>
    </row>
    <row r="25" spans="2:29" ht="13.2" customHeight="1" thickBot="1">
      <c r="B25" s="1316" t="s">
        <v>625</v>
      </c>
      <c r="C25" s="1317"/>
      <c r="D25" s="1318"/>
      <c r="E25" s="1317">
        <f>Data!I207</f>
        <v>0</v>
      </c>
      <c r="F25" s="1317"/>
      <c r="G25" s="1362" t="s">
        <v>280</v>
      </c>
      <c r="H25" s="1363"/>
      <c r="I25" s="1363"/>
      <c r="J25" s="579">
        <f>Data!I210</f>
        <v>0</v>
      </c>
      <c r="K25" s="578" t="s">
        <v>687</v>
      </c>
      <c r="L25" s="922">
        <f>Data!I211</f>
        <v>0</v>
      </c>
      <c r="M25" s="578" t="s">
        <v>688</v>
      </c>
      <c r="N25" s="922">
        <f>Data!I212</f>
        <v>0</v>
      </c>
      <c r="O25" s="1361" t="s">
        <v>665</v>
      </c>
      <c r="P25" s="1361"/>
      <c r="Q25" s="1361"/>
      <c r="R25" s="1358" t="s">
        <v>689</v>
      </c>
      <c r="S25" s="1358"/>
      <c r="T25" s="948"/>
      <c r="U25" s="948" t="str">
        <f>Data!I213</f>
        <v/>
      </c>
      <c r="V25" s="949"/>
    </row>
    <row r="26" spans="2:29" ht="13.2" customHeight="1" thickBot="1">
      <c r="B26" s="1319"/>
      <c r="C26" s="1320"/>
      <c r="D26" s="1321"/>
      <c r="E26" s="1320"/>
      <c r="F26" s="1327"/>
      <c r="G26" s="1319" t="s">
        <v>386</v>
      </c>
      <c r="H26" s="1320"/>
      <c r="I26" s="1320"/>
      <c r="J26" s="926">
        <f>Data!I215</f>
        <v>0</v>
      </c>
      <c r="K26" s="557"/>
      <c r="L26" s="557"/>
      <c r="M26" s="557"/>
      <c r="N26" s="557"/>
      <c r="O26" s="1328" t="s">
        <v>665</v>
      </c>
      <c r="P26" s="1329"/>
      <c r="Q26" s="1329"/>
      <c r="R26" s="548" t="s">
        <v>783</v>
      </c>
      <c r="S26" s="548"/>
      <c r="T26" s="548"/>
      <c r="U26" s="548" t="str">
        <f>Data!I214</f>
        <v/>
      </c>
      <c r="V26" s="555"/>
    </row>
    <row r="27" spans="2:29" ht="13.2" customHeight="1" thickBot="1">
      <c r="B27" s="1309" t="s">
        <v>642</v>
      </c>
      <c r="C27" s="1310"/>
      <c r="D27" s="1311"/>
      <c r="E27" s="1320">
        <f>Data!I208</f>
        <v>0</v>
      </c>
      <c r="F27" s="1327"/>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64" t="str">
        <f>Data!I159</f>
        <v/>
      </c>
      <c r="F29" s="1364"/>
      <c r="G29" s="1364"/>
      <c r="H29" s="1364"/>
      <c r="I29" s="1364"/>
      <c r="J29" s="1364"/>
      <c r="K29" s="1364"/>
      <c r="L29" s="1364"/>
      <c r="M29" s="1364"/>
      <c r="N29" s="1364"/>
      <c r="O29" s="1364"/>
      <c r="P29" s="1364"/>
      <c r="Q29" s="1364"/>
      <c r="R29" s="1364"/>
      <c r="S29" s="1364"/>
      <c r="T29" s="1364"/>
      <c r="U29" s="1364"/>
      <c r="V29" s="1365"/>
    </row>
    <row r="30" spans="2:29" ht="13.2" customHeight="1" thickBot="1">
      <c r="B30" s="1309" t="s">
        <v>624</v>
      </c>
      <c r="C30" s="1310"/>
      <c r="D30" s="1311"/>
      <c r="E30" s="1364" t="str">
        <f>Data!I151</f>
        <v/>
      </c>
      <c r="F30" s="1364"/>
      <c r="G30" s="1364"/>
      <c r="H30" s="1364"/>
      <c r="I30" s="1364"/>
      <c r="J30" s="1364"/>
      <c r="K30" s="1364"/>
      <c r="L30" s="1364"/>
      <c r="M30" s="1364"/>
      <c r="N30" s="1364"/>
      <c r="O30" s="1364"/>
      <c r="P30" s="1364"/>
      <c r="Q30" s="1364"/>
      <c r="R30" s="1364"/>
      <c r="S30" s="1364"/>
      <c r="T30" s="1364"/>
      <c r="U30" s="1364"/>
      <c r="V30" s="1365"/>
    </row>
    <row r="31" spans="2:29" ht="25.95" customHeight="1" thickBot="1">
      <c r="B31" s="1325" t="s">
        <v>623</v>
      </c>
      <c r="C31" s="1326"/>
      <c r="D31" s="1360"/>
      <c r="E31" s="1366" t="str">
        <f>Data!I152</f>
        <v/>
      </c>
      <c r="F31" s="1364"/>
      <c r="G31" s="1364"/>
      <c r="H31" s="1364"/>
      <c r="I31" s="1364"/>
      <c r="J31" s="1364"/>
      <c r="K31" s="1364"/>
      <c r="L31" s="1364"/>
      <c r="M31" s="1364"/>
      <c r="N31" s="1364"/>
      <c r="O31" s="1364"/>
      <c r="P31" s="1364"/>
      <c r="Q31" s="1364"/>
      <c r="R31" s="1364"/>
      <c r="S31" s="1364"/>
      <c r="T31" s="1364"/>
      <c r="U31" s="1364"/>
      <c r="V31" s="1365"/>
    </row>
    <row r="32" spans="2:29" ht="43.5" customHeight="1" thickBot="1">
      <c r="B32" s="1325" t="s">
        <v>691</v>
      </c>
      <c r="C32" s="1326"/>
      <c r="D32" s="1360"/>
      <c r="E32" s="1366" t="str">
        <f>Data!I154</f>
        <v/>
      </c>
      <c r="F32" s="1364"/>
      <c r="G32" s="1364"/>
      <c r="H32" s="1364"/>
      <c r="I32" s="1364"/>
      <c r="J32" s="1364"/>
      <c r="K32" s="1364"/>
      <c r="L32" s="1364"/>
      <c r="M32" s="1364"/>
      <c r="N32" s="1364"/>
      <c r="O32" s="1325" t="s">
        <v>692</v>
      </c>
      <c r="P32" s="1360"/>
      <c r="Q32" s="1364" t="str">
        <f>Data!I158</f>
        <v/>
      </c>
      <c r="R32" s="1364"/>
      <c r="S32" s="1364"/>
      <c r="T32" s="1364"/>
      <c r="U32" s="1364"/>
      <c r="V32" s="1365"/>
    </row>
    <row r="33" spans="2:22" ht="13.2" customHeight="1" thickBot="1">
      <c r="B33" s="1367" t="s">
        <v>503</v>
      </c>
      <c r="C33" s="1312"/>
      <c r="D33" s="1368"/>
      <c r="E33" s="1364" t="str">
        <f>Data!I160</f>
        <v/>
      </c>
      <c r="F33" s="1364"/>
      <c r="G33" s="1364"/>
      <c r="H33" s="1364"/>
      <c r="I33" s="1364"/>
      <c r="J33" s="1364"/>
      <c r="K33" s="1364"/>
      <c r="L33" s="1364"/>
      <c r="M33" s="1364"/>
      <c r="N33" s="1364"/>
      <c r="O33" s="1364"/>
      <c r="P33" s="1364"/>
      <c r="Q33" s="1364"/>
      <c r="R33" s="1364"/>
      <c r="S33" s="1364"/>
      <c r="T33" s="1364"/>
      <c r="U33" s="1364"/>
      <c r="V33" s="1365"/>
    </row>
    <row r="34" spans="2:22" ht="13.2" customHeight="1"/>
    <row r="35" spans="2:22" ht="13.2" customHeight="1" thickBot="1">
      <c r="B35" s="558" t="s">
        <v>678</v>
      </c>
    </row>
    <row r="36" spans="2:22" ht="13.2" customHeight="1" thickBot="1">
      <c r="B36" s="1309" t="s">
        <v>626</v>
      </c>
      <c r="C36" s="1310"/>
      <c r="D36" s="1311"/>
      <c r="E36" s="1322" t="s">
        <v>680</v>
      </c>
      <c r="F36" s="1310"/>
      <c r="G36" s="1324" t="str">
        <f>Data!I219</f>
        <v/>
      </c>
      <c r="H36" s="1359"/>
      <c r="I36" s="1322" t="s">
        <v>681</v>
      </c>
      <c r="J36" s="1310"/>
      <c r="K36" s="1324" t="str">
        <f>Data!I220</f>
        <v/>
      </c>
      <c r="L36" s="1342"/>
    </row>
    <row r="37" spans="2:22" ht="54.9" customHeight="1" thickBot="1">
      <c r="B37" s="1309" t="s">
        <v>627</v>
      </c>
      <c r="C37" s="1310"/>
      <c r="D37" s="1311"/>
      <c r="E37" s="1369" t="str">
        <f>Data!I231:I231</f>
        <v/>
      </c>
      <c r="F37" s="1369"/>
      <c r="G37" s="1369"/>
      <c r="H37" s="1369"/>
      <c r="I37" s="1369"/>
      <c r="J37" s="1369"/>
      <c r="K37" s="1369"/>
      <c r="L37" s="1369"/>
      <c r="M37" s="1369"/>
      <c r="N37" s="1369"/>
      <c r="O37" s="1369"/>
      <c r="P37" s="1369"/>
      <c r="Q37" s="1369"/>
      <c r="R37" s="1369"/>
      <c r="S37" s="1369"/>
      <c r="T37" s="1369"/>
      <c r="U37" s="1369"/>
      <c r="V37" s="1370"/>
    </row>
    <row r="38" spans="2:22" ht="54.9" customHeight="1" thickBot="1">
      <c r="B38" s="1309" t="s">
        <v>628</v>
      </c>
      <c r="C38" s="1310"/>
      <c r="D38" s="1311"/>
      <c r="E38" s="1369" t="str">
        <f>Data!I234</f>
        <v/>
      </c>
      <c r="F38" s="1369"/>
      <c r="G38" s="1369"/>
      <c r="H38" s="1369"/>
      <c r="I38" s="1369"/>
      <c r="J38" s="1369"/>
      <c r="K38" s="1369"/>
      <c r="L38" s="1369"/>
      <c r="M38" s="1369"/>
      <c r="N38" s="1369"/>
      <c r="O38" s="1369"/>
      <c r="P38" s="1369"/>
      <c r="Q38" s="1369"/>
      <c r="R38" s="1369"/>
      <c r="S38" s="1369"/>
      <c r="T38" s="1369"/>
      <c r="U38" s="1369"/>
      <c r="V38" s="1370"/>
    </row>
    <row r="39" spans="2:22" ht="62.25" customHeight="1" thickBot="1">
      <c r="B39" s="1325" t="s">
        <v>629</v>
      </c>
      <c r="C39" s="1326"/>
      <c r="D39" s="1360"/>
      <c r="E39" s="1369" t="str">
        <f>Data!I235</f>
        <v/>
      </c>
      <c r="F39" s="1369"/>
      <c r="G39" s="1369"/>
      <c r="H39" s="1369"/>
      <c r="I39" s="1369"/>
      <c r="J39" s="1369"/>
      <c r="K39" s="1369"/>
      <c r="L39" s="1369"/>
      <c r="M39" s="1369"/>
      <c r="N39" s="1369"/>
      <c r="O39" s="1369"/>
      <c r="P39" s="1369"/>
      <c r="Q39" s="1369"/>
      <c r="R39" s="1369"/>
      <c r="S39" s="1369"/>
      <c r="T39" s="1369"/>
      <c r="U39" s="1369"/>
      <c r="V39" s="1370"/>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23"/>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 ref="N21:O21"/>
    <mergeCell ref="T19:V19"/>
    <mergeCell ref="M19:O19"/>
    <mergeCell ref="E19:I19"/>
    <mergeCell ref="G20:H20"/>
    <mergeCell ref="K20:M20"/>
    <mergeCell ref="P19:S19"/>
    <mergeCell ref="I20:J20"/>
    <mergeCell ref="N20:O20"/>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B19:D19"/>
    <mergeCell ref="E18:G18"/>
    <mergeCell ref="H18:J18"/>
    <mergeCell ref="K18:M18"/>
    <mergeCell ref="J19:L19"/>
    <mergeCell ref="F3:K3"/>
    <mergeCell ref="F4:K4"/>
    <mergeCell ref="F5:K5"/>
    <mergeCell ref="F6:K6"/>
    <mergeCell ref="F7:K7"/>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R9:T9"/>
    <mergeCell ref="R10:T10"/>
    <mergeCell ref="R14:U14"/>
    <mergeCell ref="N12:V12"/>
    <mergeCell ref="U9:V9"/>
    <mergeCell ref="U10:V1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topLeftCell="A3"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71" t="str">
        <f>CONCATENATE(TEXT(DATE($D$2,4,1),"ggge"),"年度東京都委託訓練受託申込書（提案書）")</f>
        <v>令和7年度東京都委託訓練受託申込書（提案書）</v>
      </c>
      <c r="B1" s="1371"/>
      <c r="C1" s="1371"/>
      <c r="D1" s="1371"/>
      <c r="E1" s="1371"/>
    </row>
    <row r="2" spans="1:16" ht="12.75" customHeight="1" thickBot="1">
      <c r="A2" s="220"/>
      <c r="B2" s="1389" t="s">
        <v>673</v>
      </c>
      <c r="C2" s="1390"/>
      <c r="D2" s="1092">
        <v>2025</v>
      </c>
      <c r="E2" s="585"/>
    </row>
    <row r="3" spans="1:16" ht="24" customHeight="1" thickBot="1">
      <c r="A3" s="2" t="s">
        <v>116</v>
      </c>
      <c r="D3" s="584"/>
    </row>
    <row r="4" spans="1:16" ht="10.5" customHeight="1" thickBot="1">
      <c r="H4" s="1291" t="s">
        <v>410</v>
      </c>
      <c r="I4" s="1292"/>
      <c r="J4" s="1292"/>
      <c r="K4" s="1292"/>
      <c r="L4" s="1292"/>
      <c r="M4" s="1292"/>
      <c r="N4" s="1292"/>
      <c r="O4" s="1292"/>
      <c r="P4" s="1293"/>
    </row>
    <row r="5" spans="1:16" ht="40.200000000000003" customHeight="1" thickTop="1" thickBot="1">
      <c r="B5" s="1272" t="s">
        <v>50</v>
      </c>
      <c r="C5" s="1294"/>
      <c r="D5" s="1224"/>
      <c r="E5" s="218"/>
      <c r="F5" s="1"/>
      <c r="H5" s="371" t="s">
        <v>414</v>
      </c>
      <c r="I5" s="372"/>
      <c r="J5" s="372"/>
      <c r="K5" s="372"/>
      <c r="L5" s="372"/>
      <c r="M5" s="372"/>
      <c r="N5" s="372"/>
      <c r="O5" s="372"/>
      <c r="P5" s="373"/>
    </row>
    <row r="6" spans="1:16" ht="40.200000000000003" customHeight="1" thickTop="1" thickBot="1">
      <c r="B6" s="1267" t="s">
        <v>429</v>
      </c>
      <c r="C6" s="1268"/>
      <c r="D6" s="1224"/>
      <c r="E6" s="226"/>
      <c r="H6" s="18" t="s">
        <v>414</v>
      </c>
      <c r="I6" s="222"/>
      <c r="J6" s="222"/>
      <c r="K6" s="222"/>
      <c r="L6" s="222"/>
      <c r="M6" s="222"/>
      <c r="N6" s="222"/>
      <c r="O6" s="222"/>
      <c r="P6" s="309"/>
    </row>
    <row r="7" spans="1:16" ht="40.200000000000003" customHeight="1" thickTop="1" thickBot="1">
      <c r="B7" s="1267" t="s">
        <v>430</v>
      </c>
      <c r="C7" s="1268"/>
      <c r="D7" s="1224"/>
      <c r="E7" s="226"/>
      <c r="H7" s="18" t="s">
        <v>414</v>
      </c>
      <c r="I7" s="222"/>
      <c r="J7" s="222"/>
      <c r="K7" s="222"/>
      <c r="L7" s="222"/>
      <c r="M7" s="222"/>
      <c r="N7" s="222"/>
      <c r="O7" s="222"/>
      <c r="P7" s="309"/>
    </row>
    <row r="8" spans="1:16" ht="30" customHeight="1" thickTop="1">
      <c r="B8" s="1267" t="s">
        <v>12</v>
      </c>
      <c r="C8" s="427" t="s">
        <v>343</v>
      </c>
      <c r="D8" s="1225"/>
      <c r="E8" s="374"/>
      <c r="H8" s="18"/>
      <c r="I8" s="222"/>
      <c r="J8" s="222"/>
      <c r="K8" s="222"/>
      <c r="L8" s="222"/>
      <c r="M8" s="222"/>
      <c r="N8" s="222"/>
      <c r="O8" s="222"/>
      <c r="P8" s="309"/>
    </row>
    <row r="9" spans="1:16" ht="60" customHeight="1" thickBot="1">
      <c r="B9" s="1267"/>
      <c r="C9" s="428" t="s">
        <v>344</v>
      </c>
      <c r="D9" s="308"/>
      <c r="E9" s="226"/>
      <c r="H9" s="18" t="s">
        <v>414</v>
      </c>
      <c r="I9" s="222"/>
      <c r="J9" s="222"/>
      <c r="K9" s="222"/>
      <c r="L9" s="222"/>
      <c r="M9" s="222"/>
      <c r="N9" s="222"/>
      <c r="O9" s="222"/>
      <c r="P9" s="309"/>
    </row>
    <row r="10" spans="1:16" ht="40.200000000000003" customHeight="1" thickTop="1" thickBot="1">
      <c r="B10" s="1267" t="s">
        <v>19</v>
      </c>
      <c r="C10" s="1268"/>
      <c r="D10" s="1224"/>
      <c r="E10" s="319"/>
      <c r="H10" s="18"/>
      <c r="I10" s="222"/>
      <c r="J10" s="222"/>
      <c r="K10" s="222"/>
      <c r="L10" s="222"/>
      <c r="M10" s="222"/>
      <c r="N10" s="222"/>
      <c r="O10" s="222"/>
      <c r="P10" s="309"/>
    </row>
    <row r="11" spans="1:16" ht="40.200000000000003" customHeight="1" thickTop="1" thickBot="1">
      <c r="B11" s="1267" t="s">
        <v>11</v>
      </c>
      <c r="C11" s="1268"/>
      <c r="D11" s="1224"/>
      <c r="E11" s="226"/>
      <c r="H11" s="18" t="s">
        <v>418</v>
      </c>
      <c r="I11" s="222"/>
      <c r="J11" s="222"/>
      <c r="K11" s="222"/>
      <c r="L11" s="222"/>
      <c r="M11" s="222"/>
      <c r="N11" s="222"/>
      <c r="O11" s="222"/>
      <c r="P11" s="309"/>
    </row>
    <row r="12" spans="1:16" ht="40.200000000000003" customHeight="1" thickTop="1" thickBot="1">
      <c r="B12" s="1267" t="s">
        <v>417</v>
      </c>
      <c r="C12" s="1268"/>
      <c r="D12" s="1224"/>
      <c r="E12" s="226"/>
      <c r="H12" s="18"/>
      <c r="I12" s="222"/>
      <c r="J12" s="222"/>
      <c r="K12" s="222"/>
      <c r="L12" s="222"/>
      <c r="M12" s="222"/>
      <c r="N12" s="222"/>
      <c r="O12" s="222"/>
      <c r="P12" s="309"/>
    </row>
    <row r="13" spans="1:16" ht="40.200000000000003" customHeight="1" thickTop="1" thickBot="1">
      <c r="B13" s="1270" t="s">
        <v>267</v>
      </c>
      <c r="C13" s="1271"/>
      <c r="D13" s="1224"/>
      <c r="E13" s="375"/>
      <c r="H13" s="18" t="s">
        <v>415</v>
      </c>
      <c r="I13" s="222"/>
      <c r="J13" s="222"/>
      <c r="K13" s="222"/>
      <c r="L13" s="222"/>
      <c r="M13" s="222"/>
      <c r="N13" s="222"/>
      <c r="O13" s="222"/>
      <c r="P13" s="309"/>
    </row>
    <row r="14" spans="1:16" ht="40.200000000000003" customHeight="1" thickTop="1" thickBot="1">
      <c r="B14" s="1272" t="s">
        <v>419</v>
      </c>
      <c r="C14" s="1294"/>
      <c r="D14" s="576"/>
      <c r="E14" s="318" t="s">
        <v>428</v>
      </c>
      <c r="H14" s="18" t="s">
        <v>431</v>
      </c>
      <c r="I14" s="222"/>
      <c r="J14" s="222"/>
      <c r="K14" s="222"/>
      <c r="L14" s="222"/>
      <c r="M14" s="222"/>
      <c r="N14" s="222"/>
      <c r="O14" s="222"/>
      <c r="P14" s="309"/>
    </row>
    <row r="15" spans="1:16" ht="40.200000000000003" customHeight="1" thickTop="1">
      <c r="B15" s="1267" t="s">
        <v>421</v>
      </c>
      <c r="C15" s="1268"/>
      <c r="D15" s="486"/>
      <c r="E15" s="413" t="s">
        <v>471</v>
      </c>
      <c r="H15" s="18" t="s">
        <v>420</v>
      </c>
      <c r="I15" s="222"/>
      <c r="J15" s="222"/>
      <c r="K15" s="222"/>
      <c r="L15" s="222"/>
      <c r="M15" s="222"/>
      <c r="N15" s="222"/>
      <c r="O15" s="222"/>
      <c r="P15" s="309"/>
    </row>
    <row r="16" spans="1:16" ht="40.200000000000003" customHeight="1">
      <c r="B16" s="1267" t="s">
        <v>422</v>
      </c>
      <c r="C16" s="1268"/>
      <c r="D16" s="317"/>
      <c r="E16" s="413" t="s">
        <v>471</v>
      </c>
      <c r="H16" s="18"/>
      <c r="I16" s="222"/>
      <c r="J16" s="222"/>
      <c r="K16" s="222"/>
      <c r="L16" s="222"/>
      <c r="M16" s="222"/>
      <c r="N16" s="222"/>
      <c r="O16" s="222"/>
      <c r="P16" s="309"/>
    </row>
    <row r="17" spans="2:16" ht="40.200000000000003" customHeight="1">
      <c r="B17" s="1267" t="s">
        <v>423</v>
      </c>
      <c r="C17" s="1268"/>
      <c r="D17" s="317"/>
      <c r="E17" s="413" t="s">
        <v>471</v>
      </c>
      <c r="H17" s="18"/>
      <c r="I17" s="222"/>
      <c r="J17" s="222"/>
      <c r="K17" s="222"/>
      <c r="L17" s="222"/>
      <c r="M17" s="222"/>
      <c r="N17" s="222"/>
      <c r="O17" s="222"/>
      <c r="P17" s="309"/>
    </row>
    <row r="18" spans="2:16" ht="30" customHeight="1">
      <c r="B18" s="1378" t="s">
        <v>426</v>
      </c>
      <c r="C18" s="428" t="s">
        <v>424</v>
      </c>
      <c r="D18" s="317"/>
      <c r="E18" s="413" t="s">
        <v>471</v>
      </c>
      <c r="H18" s="18"/>
      <c r="I18" s="222"/>
      <c r="J18" s="222"/>
      <c r="K18" s="222"/>
      <c r="L18" s="222"/>
      <c r="M18" s="222"/>
      <c r="N18" s="222"/>
      <c r="O18" s="222"/>
      <c r="P18" s="309"/>
    </row>
    <row r="19" spans="2:16" ht="60" customHeight="1">
      <c r="B19" s="1379"/>
      <c r="C19" s="428" t="s">
        <v>425</v>
      </c>
      <c r="D19" s="317"/>
      <c r="E19" s="413" t="s">
        <v>471</v>
      </c>
      <c r="H19" s="18"/>
      <c r="I19" s="222"/>
      <c r="J19" s="222"/>
      <c r="K19" s="222"/>
      <c r="L19" s="222"/>
      <c r="M19" s="222"/>
      <c r="N19" s="222"/>
      <c r="O19" s="222"/>
      <c r="P19" s="309"/>
    </row>
    <row r="20" spans="2:16" ht="28.5" customHeight="1" thickBot="1">
      <c r="B20" s="1270" t="s">
        <v>427</v>
      </c>
      <c r="C20" s="1271"/>
      <c r="D20" s="308"/>
      <c r="E20" s="412" t="s">
        <v>471</v>
      </c>
      <c r="H20" s="18"/>
      <c r="I20" s="222"/>
      <c r="J20" s="222"/>
      <c r="K20" s="222"/>
      <c r="L20" s="222"/>
      <c r="M20" s="222"/>
      <c r="N20" s="222"/>
      <c r="O20" s="222"/>
      <c r="P20" s="309"/>
    </row>
    <row r="21" spans="2:16" ht="40.200000000000003" customHeight="1" thickTop="1">
      <c r="B21" s="1386" t="s">
        <v>510</v>
      </c>
      <c r="C21" s="429" t="s">
        <v>511</v>
      </c>
      <c r="D21" s="316"/>
      <c r="E21" s="376"/>
      <c r="H21" s="18"/>
      <c r="I21" s="222"/>
      <c r="J21" s="222"/>
      <c r="K21" s="222"/>
      <c r="L21" s="222"/>
      <c r="M21" s="222"/>
      <c r="N21" s="222"/>
      <c r="O21" s="222"/>
      <c r="P21" s="309"/>
    </row>
    <row r="22" spans="2:16" ht="40.200000000000003" customHeight="1" thickBot="1">
      <c r="B22" s="1387"/>
      <c r="C22" s="607" t="s">
        <v>512</v>
      </c>
      <c r="D22" s="1226"/>
      <c r="E22" s="608"/>
      <c r="H22" s="18"/>
      <c r="I22" s="222"/>
      <c r="J22" s="222"/>
      <c r="K22" s="222"/>
      <c r="L22" s="222"/>
      <c r="M22" s="222"/>
      <c r="N22" s="222"/>
      <c r="O22" s="222"/>
      <c r="P22" s="309"/>
    </row>
    <row r="23" spans="2:16" ht="40.200000000000003" customHeight="1" thickTop="1">
      <c r="B23" s="1386" t="s">
        <v>744</v>
      </c>
      <c r="C23" s="429" t="s">
        <v>512</v>
      </c>
      <c r="D23" s="316"/>
      <c r="E23" s="376"/>
      <c r="H23" s="18"/>
      <c r="I23" s="222"/>
      <c r="J23" s="222"/>
      <c r="K23" s="222"/>
      <c r="L23" s="222"/>
      <c r="M23" s="222"/>
      <c r="N23" s="222"/>
      <c r="O23" s="222"/>
      <c r="P23" s="309"/>
    </row>
    <row r="24" spans="2:16" ht="40.200000000000003" customHeight="1">
      <c r="B24" s="1388"/>
      <c r="C24" s="607" t="s">
        <v>1026</v>
      </c>
      <c r="D24" s="1226"/>
      <c r="E24" s="608" t="s">
        <v>371</v>
      </c>
      <c r="H24" s="1267" t="s">
        <v>1027</v>
      </c>
      <c r="I24" s="1376"/>
      <c r="J24" s="1376"/>
      <c r="K24" s="1376"/>
      <c r="L24" s="1376"/>
      <c r="M24" s="1376"/>
      <c r="N24" s="1376"/>
      <c r="O24" s="1376"/>
      <c r="P24" s="1377"/>
    </row>
    <row r="25" spans="2:16" ht="40.200000000000003" customHeight="1" thickBot="1">
      <c r="B25" s="1387"/>
      <c r="C25" s="607" t="s">
        <v>1028</v>
      </c>
      <c r="D25" s="1226"/>
      <c r="E25" s="608" t="s">
        <v>371</v>
      </c>
      <c r="H25" s="1267" t="s">
        <v>1128</v>
      </c>
      <c r="I25" s="1376"/>
      <c r="J25" s="1376"/>
      <c r="K25" s="1376"/>
      <c r="L25" s="1376"/>
      <c r="M25" s="1376"/>
      <c r="N25" s="1376"/>
      <c r="O25" s="1376"/>
      <c r="P25" s="1377"/>
    </row>
    <row r="26" spans="2:16" ht="40.200000000000003" customHeight="1" thickTop="1">
      <c r="B26" s="1372" t="s">
        <v>509</v>
      </c>
      <c r="C26" s="607" t="s">
        <v>113</v>
      </c>
      <c r="D26" s="316"/>
      <c r="E26" s="608"/>
      <c r="H26" s="1267" t="s">
        <v>563</v>
      </c>
      <c r="I26" s="1376"/>
      <c r="J26" s="1376"/>
      <c r="K26" s="1376"/>
      <c r="L26" s="1376"/>
      <c r="M26" s="1376"/>
      <c r="N26" s="1376"/>
      <c r="O26" s="1376"/>
      <c r="P26" s="1377"/>
    </row>
    <row r="27" spans="2:16" ht="40.200000000000003" customHeight="1">
      <c r="B27" s="1373"/>
      <c r="C27" s="430" t="s">
        <v>19</v>
      </c>
      <c r="D27" s="1227"/>
      <c r="E27" s="377"/>
      <c r="H27" s="18"/>
      <c r="I27" s="222"/>
      <c r="J27" s="222"/>
      <c r="K27" s="222"/>
      <c r="L27" s="222"/>
      <c r="M27" s="222"/>
      <c r="N27" s="222"/>
      <c r="O27" s="222"/>
      <c r="P27" s="309"/>
    </row>
    <row r="28" spans="2:16" ht="40.200000000000003" customHeight="1">
      <c r="B28" s="1373"/>
      <c r="C28" s="430" t="s">
        <v>20</v>
      </c>
      <c r="D28" s="1227"/>
      <c r="E28" s="377"/>
      <c r="H28" s="18"/>
      <c r="I28" s="222"/>
      <c r="J28" s="222"/>
      <c r="K28" s="222"/>
      <c r="L28" s="222"/>
      <c r="M28" s="222"/>
      <c r="N28" s="222"/>
      <c r="O28" s="222"/>
      <c r="P28" s="309"/>
    </row>
    <row r="29" spans="2:16" ht="40.200000000000003" customHeight="1" thickBot="1">
      <c r="B29" s="1373"/>
      <c r="C29" s="431" t="s">
        <v>117</v>
      </c>
      <c r="D29" s="308"/>
      <c r="E29" s="378"/>
      <c r="H29" s="1267" t="s">
        <v>1000</v>
      </c>
      <c r="I29" s="1374"/>
      <c r="J29" s="1374"/>
      <c r="K29" s="1374"/>
      <c r="L29" s="1374"/>
      <c r="M29" s="1374"/>
      <c r="N29" s="1374"/>
      <c r="O29" s="1374"/>
      <c r="P29" s="1375"/>
    </row>
    <row r="30" spans="2:16" ht="40.200000000000003" customHeight="1" thickTop="1">
      <c r="B30" s="1373" t="s">
        <v>198</v>
      </c>
      <c r="C30" s="432" t="s">
        <v>185</v>
      </c>
      <c r="D30" s="316"/>
      <c r="E30" s="312"/>
      <c r="H30" s="1267" t="s">
        <v>564</v>
      </c>
      <c r="I30" s="1374"/>
      <c r="J30" s="1374"/>
      <c r="K30" s="1374"/>
      <c r="L30" s="1374"/>
      <c r="M30" s="1374"/>
      <c r="N30" s="1374"/>
      <c r="O30" s="1374"/>
      <c r="P30" s="1375"/>
    </row>
    <row r="31" spans="2:16" ht="40.200000000000003" customHeight="1">
      <c r="B31" s="1373"/>
      <c r="C31" s="433" t="s">
        <v>186</v>
      </c>
      <c r="D31" s="317"/>
      <c r="E31" s="312"/>
      <c r="H31" s="18"/>
      <c r="I31" s="222"/>
      <c r="J31" s="222"/>
      <c r="K31" s="222"/>
      <c r="L31" s="222"/>
      <c r="M31" s="222"/>
      <c r="N31" s="222"/>
      <c r="O31" s="222"/>
      <c r="P31" s="309"/>
    </row>
    <row r="32" spans="2:16" ht="40.200000000000003" customHeight="1" thickBot="1">
      <c r="B32" s="1373"/>
      <c r="C32" s="434" t="s">
        <v>187</v>
      </c>
      <c r="D32" s="308"/>
      <c r="E32" s="312"/>
      <c r="H32" s="18"/>
      <c r="I32" s="222"/>
      <c r="J32" s="222"/>
      <c r="K32" s="222"/>
      <c r="L32" s="222"/>
      <c r="M32" s="222"/>
      <c r="N32" s="222"/>
      <c r="O32" s="222"/>
      <c r="P32" s="309"/>
    </row>
    <row r="33" spans="2:16" ht="40.200000000000003" customHeight="1" thickTop="1">
      <c r="B33" s="1267"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67"/>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67"/>
      <c r="C35" s="428" t="s">
        <v>201</v>
      </c>
      <c r="D35" s="1224"/>
      <c r="E35" s="226"/>
      <c r="H35" s="1267" t="s">
        <v>464</v>
      </c>
      <c r="I35" s="1374"/>
      <c r="J35" s="1374"/>
      <c r="K35" s="1374"/>
      <c r="L35" s="1374"/>
      <c r="M35" s="1374"/>
      <c r="N35" s="1374"/>
      <c r="O35" s="1374"/>
      <c r="P35" s="1375"/>
    </row>
    <row r="36" spans="2:16" ht="40.200000000000003" customHeight="1" thickTop="1">
      <c r="B36" s="1267" t="s">
        <v>199</v>
      </c>
      <c r="C36" s="432" t="s">
        <v>1066</v>
      </c>
      <c r="D36" s="1228"/>
      <c r="E36" s="219" t="s">
        <v>371</v>
      </c>
      <c r="H36" s="18" t="s">
        <v>999</v>
      </c>
      <c r="I36" s="222"/>
      <c r="J36" s="222"/>
      <c r="K36" s="222"/>
      <c r="L36" s="222"/>
      <c r="M36" s="222"/>
      <c r="N36" s="222"/>
      <c r="O36" s="222"/>
      <c r="P36" s="309"/>
    </row>
    <row r="37" spans="2:16" ht="39.6" customHeight="1">
      <c r="B37" s="1267"/>
      <c r="C37" s="432" t="s">
        <v>1065</v>
      </c>
      <c r="D37" s="1229"/>
      <c r="E37" s="219"/>
      <c r="H37" s="1267" t="s">
        <v>1002</v>
      </c>
      <c r="I37" s="1374"/>
      <c r="J37" s="1374"/>
      <c r="K37" s="1374"/>
      <c r="L37" s="1374"/>
      <c r="M37" s="1374"/>
      <c r="N37" s="1374"/>
      <c r="O37" s="1374"/>
      <c r="P37" s="1375"/>
    </row>
    <row r="38" spans="2:16" ht="40.35" customHeight="1">
      <c r="B38" s="1267"/>
      <c r="C38" s="432" t="s">
        <v>1067</v>
      </c>
      <c r="D38" s="1230"/>
      <c r="E38" s="219" t="s">
        <v>371</v>
      </c>
      <c r="H38" s="1267" t="s">
        <v>1001</v>
      </c>
      <c r="I38" s="1374"/>
      <c r="J38" s="1374"/>
      <c r="K38" s="1374"/>
      <c r="L38" s="1374"/>
      <c r="M38" s="1374"/>
      <c r="N38" s="1374"/>
      <c r="O38" s="1374"/>
      <c r="P38" s="1375"/>
    </row>
    <row r="39" spans="2:16" ht="40.200000000000003" customHeight="1" thickBot="1">
      <c r="B39" s="1267"/>
      <c r="C39" s="432" t="s">
        <v>200</v>
      </c>
      <c r="D39" s="1231"/>
      <c r="E39" s="219"/>
      <c r="H39" s="1267" t="s">
        <v>465</v>
      </c>
      <c r="I39" s="1376"/>
      <c r="J39" s="1376"/>
      <c r="K39" s="1376"/>
      <c r="L39" s="1376"/>
      <c r="M39" s="1376"/>
      <c r="N39" s="1376"/>
      <c r="O39" s="1376"/>
      <c r="P39" s="1377"/>
    </row>
    <row r="40" spans="2:16" ht="42" customHeight="1" thickTop="1">
      <c r="B40" s="1380" t="s">
        <v>317</v>
      </c>
      <c r="C40" s="436" t="s">
        <v>345</v>
      </c>
      <c r="D40" s="1232"/>
      <c r="E40" s="309" t="s">
        <v>371</v>
      </c>
      <c r="H40" s="1267" t="s">
        <v>416</v>
      </c>
      <c r="I40" s="1374"/>
      <c r="J40" s="1374"/>
      <c r="K40" s="1374"/>
      <c r="L40" s="1374"/>
      <c r="M40" s="1374"/>
      <c r="N40" s="1374"/>
      <c r="O40" s="1374"/>
      <c r="P40" s="1375"/>
    </row>
    <row r="41" spans="2:16" ht="40.200000000000003" customHeight="1" thickBot="1">
      <c r="B41" s="1381"/>
      <c r="C41" s="439" t="s">
        <v>409</v>
      </c>
      <c r="D41" s="1233"/>
      <c r="E41" s="437" t="s">
        <v>470</v>
      </c>
      <c r="H41" s="1378" t="s">
        <v>469</v>
      </c>
      <c r="I41" s="1382"/>
      <c r="J41" s="1382"/>
      <c r="K41" s="1382"/>
      <c r="L41" s="1382"/>
      <c r="M41" s="1382"/>
      <c r="N41" s="1382"/>
      <c r="O41" s="1382"/>
      <c r="P41" s="1383"/>
    </row>
    <row r="42" spans="2:16" ht="42" customHeight="1" thickTop="1" thickBot="1">
      <c r="B42" s="438" t="s">
        <v>490</v>
      </c>
      <c r="C42" s="440" t="s">
        <v>489</v>
      </c>
      <c r="D42" s="1234"/>
      <c r="E42" s="381" t="s">
        <v>371</v>
      </c>
      <c r="H42" s="1270" t="s">
        <v>565</v>
      </c>
      <c r="I42" s="1384"/>
      <c r="J42" s="1384"/>
      <c r="K42" s="1384"/>
      <c r="L42" s="1384"/>
      <c r="M42" s="1384"/>
      <c r="N42" s="1384"/>
      <c r="O42" s="1384"/>
      <c r="P42" s="1385"/>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B2:C2"/>
    <mergeCell ref="H4:P4"/>
    <mergeCell ref="B16:C16"/>
    <mergeCell ref="B17:C17"/>
    <mergeCell ref="B20:C20"/>
    <mergeCell ref="B11:C11"/>
    <mergeCell ref="B12:C12"/>
    <mergeCell ref="B13:C13"/>
    <mergeCell ref="B14:C14"/>
    <mergeCell ref="B15:C15"/>
    <mergeCell ref="H42:P42"/>
    <mergeCell ref="H38:P38"/>
    <mergeCell ref="B21:B22"/>
    <mergeCell ref="H26:P26"/>
    <mergeCell ref="H30:P30"/>
    <mergeCell ref="H29:P29"/>
    <mergeCell ref="H37:P37"/>
    <mergeCell ref="B23:B25"/>
    <mergeCell ref="H24:P24"/>
    <mergeCell ref="H25:P25"/>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72" t="s">
        <v>381</v>
      </c>
      <c r="C6" s="1294"/>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67" t="s">
        <v>27</v>
      </c>
      <c r="C9" s="1268"/>
      <c r="D9" s="1224"/>
      <c r="E9" s="319"/>
      <c r="H9" s="349"/>
    </row>
    <row r="10" spans="1:10" ht="30" customHeight="1" thickTop="1">
      <c r="B10" s="1267" t="s">
        <v>114</v>
      </c>
      <c r="C10" s="1268"/>
      <c r="D10" s="1236"/>
      <c r="E10" s="309" t="s">
        <v>733</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1139</v>
      </c>
      <c r="C13" s="1412"/>
      <c r="D13" s="1232"/>
      <c r="E13" s="339" t="s">
        <v>371</v>
      </c>
      <c r="H13" s="349"/>
    </row>
    <row r="14" spans="1:10" ht="30" customHeight="1" thickTop="1" thickBot="1">
      <c r="B14" s="1409" t="s">
        <v>24</v>
      </c>
      <c r="C14" s="1412"/>
      <c r="D14" s="1232"/>
      <c r="E14" s="339" t="s">
        <v>371</v>
      </c>
      <c r="H14" s="349"/>
    </row>
    <row r="15" spans="1:10" ht="30" customHeight="1" thickTop="1" thickBot="1">
      <c r="B15" s="18" t="s">
        <v>1023</v>
      </c>
      <c r="C15" s="476" t="s">
        <v>360</v>
      </c>
      <c r="D15" s="1232"/>
      <c r="E15" s="339" t="s">
        <v>371</v>
      </c>
      <c r="H15" s="349"/>
    </row>
    <row r="16" spans="1:10" ht="30" customHeight="1" thickTop="1">
      <c r="B16" s="1409" t="s">
        <v>67</v>
      </c>
      <c r="C16" s="476" t="s">
        <v>360</v>
      </c>
      <c r="D16" s="1232"/>
      <c r="E16" s="321" t="s">
        <v>371</v>
      </c>
      <c r="H16" s="349"/>
    </row>
    <row r="17" spans="2:8" ht="30" customHeight="1" thickBot="1">
      <c r="B17" s="1409"/>
      <c r="C17" s="477" t="s">
        <v>287</v>
      </c>
      <c r="D17" s="1238"/>
      <c r="E17" s="321" t="s">
        <v>371</v>
      </c>
      <c r="H17" s="349"/>
    </row>
    <row r="18" spans="2:8" ht="30" customHeight="1" thickTop="1">
      <c r="B18" s="1267" t="s">
        <v>278</v>
      </c>
      <c r="C18" s="478" t="s">
        <v>68</v>
      </c>
      <c r="D18" s="1232"/>
      <c r="E18" s="310" t="s">
        <v>404</v>
      </c>
      <c r="H18" s="1415" t="s">
        <v>1006</v>
      </c>
    </row>
    <row r="19" spans="2:8" ht="30" customHeight="1">
      <c r="B19" s="1267"/>
      <c r="C19" s="432" t="s">
        <v>1019</v>
      </c>
      <c r="D19" s="1239"/>
      <c r="E19" s="310" t="s">
        <v>404</v>
      </c>
      <c r="H19" s="1416"/>
    </row>
    <row r="20" spans="2:8" ht="30" customHeight="1">
      <c r="B20" s="1267"/>
      <c r="C20" s="478" t="s">
        <v>69</v>
      </c>
      <c r="D20" s="1240"/>
      <c r="E20" s="310" t="s">
        <v>404</v>
      </c>
      <c r="H20" s="1417"/>
    </row>
    <row r="21" spans="2:8" ht="30" customHeight="1">
      <c r="B21" s="1378"/>
      <c r="C21" s="1012" t="s">
        <v>1020</v>
      </c>
      <c r="D21" s="1237"/>
      <c r="E21" s="1011" t="s">
        <v>404</v>
      </c>
      <c r="H21" s="1417"/>
    </row>
    <row r="22" spans="2:8" ht="30" customHeight="1">
      <c r="B22" s="1378"/>
      <c r="C22" s="1012" t="s">
        <v>1021</v>
      </c>
      <c r="D22" s="1237"/>
      <c r="E22" s="1011" t="s">
        <v>404</v>
      </c>
      <c r="H22" s="1417"/>
    </row>
    <row r="23" spans="2:8" ht="30" customHeight="1" thickBot="1">
      <c r="B23" s="1270"/>
      <c r="C23" s="1012" t="s">
        <v>1022</v>
      </c>
      <c r="D23" s="1238"/>
      <c r="E23" s="352" t="s">
        <v>404</v>
      </c>
      <c r="H23" s="1418"/>
    </row>
    <row r="24" spans="2:8" ht="36" customHeight="1" thickTop="1" thickBot="1">
      <c r="B24" s="1419" t="s">
        <v>74</v>
      </c>
      <c r="C24" s="1420"/>
      <c r="D24" s="332"/>
      <c r="E24" s="605" t="s">
        <v>115</v>
      </c>
      <c r="H24" s="350" t="s">
        <v>734</v>
      </c>
    </row>
    <row r="25" spans="2:8" ht="30" customHeight="1" thickTop="1">
      <c r="B25" s="1379" t="s">
        <v>685</v>
      </c>
      <c r="C25" s="479" t="s">
        <v>58</v>
      </c>
      <c r="D25" s="1232"/>
      <c r="E25" s="337"/>
      <c r="H25" s="1415" t="s">
        <v>1013</v>
      </c>
    </row>
    <row r="26" spans="2:8" ht="30" customHeight="1" thickBot="1">
      <c r="B26" s="1409"/>
      <c r="C26" s="436" t="s">
        <v>347</v>
      </c>
      <c r="D26" s="1241"/>
      <c r="E26" s="309" t="s">
        <v>348</v>
      </c>
      <c r="H26" s="1421"/>
    </row>
    <row r="27" spans="2:8" ht="30" customHeight="1" thickTop="1" thickBot="1">
      <c r="B27" s="1409"/>
      <c r="C27" s="487" t="s">
        <v>214</v>
      </c>
      <c r="D27" s="1021" t="e">
        <f>ROUNDDOWN($D26/$J$4,2)</f>
        <v>#DIV/0!</v>
      </c>
      <c r="E27" s="309" t="s">
        <v>107</v>
      </c>
      <c r="H27" s="350" t="s">
        <v>684</v>
      </c>
    </row>
    <row r="28" spans="2:8" ht="30" customHeight="1" thickTop="1">
      <c r="B28" s="1409"/>
      <c r="C28" s="436" t="s">
        <v>75</v>
      </c>
      <c r="D28" s="1242"/>
      <c r="E28" s="320" t="s">
        <v>677</v>
      </c>
      <c r="H28" s="349"/>
    </row>
    <row r="29" spans="2:8" ht="30" customHeight="1" thickBot="1">
      <c r="B29" s="1409"/>
      <c r="C29" s="436" t="s">
        <v>76</v>
      </c>
      <c r="D29" s="1243"/>
      <c r="E29" s="226" t="s">
        <v>677</v>
      </c>
      <c r="H29" s="349"/>
    </row>
    <row r="30" spans="2:8" ht="30" customHeight="1" thickTop="1">
      <c r="B30" s="1378" t="s">
        <v>634</v>
      </c>
      <c r="C30" s="428" t="s">
        <v>380</v>
      </c>
      <c r="D30" s="1242"/>
      <c r="E30" s="311" t="s">
        <v>108</v>
      </c>
      <c r="H30" s="350" t="s">
        <v>400</v>
      </c>
    </row>
    <row r="31" spans="2:8" ht="30" customHeight="1">
      <c r="B31" s="1282"/>
      <c r="C31" s="480" t="s">
        <v>77</v>
      </c>
      <c r="D31" s="1244"/>
      <c r="E31" s="311"/>
      <c r="H31" s="349"/>
    </row>
    <row r="32" spans="2:8" ht="30" customHeight="1">
      <c r="B32" s="1282"/>
      <c r="C32" s="436" t="s">
        <v>59</v>
      </c>
      <c r="D32" s="1245"/>
      <c r="E32" s="311"/>
      <c r="H32" s="349"/>
    </row>
    <row r="33" spans="2:8" ht="30" customHeight="1">
      <c r="B33" s="1282"/>
      <c r="C33" s="436" t="s">
        <v>78</v>
      </c>
      <c r="D33" s="1245"/>
      <c r="E33" s="311"/>
      <c r="H33" s="350" t="s">
        <v>401</v>
      </c>
    </row>
    <row r="34" spans="2:8" ht="30" customHeight="1" thickBot="1">
      <c r="B34" s="1379"/>
      <c r="C34" s="436" t="s">
        <v>349</v>
      </c>
      <c r="D34" s="1246"/>
      <c r="E34" s="311"/>
      <c r="H34" s="349"/>
    </row>
    <row r="35" spans="2:8" ht="30" customHeight="1" thickTop="1" thickBot="1">
      <c r="B35" s="1409" t="s">
        <v>120</v>
      </c>
      <c r="C35" s="1412"/>
      <c r="D35" s="1234"/>
      <c r="E35" s="309" t="s">
        <v>108</v>
      </c>
      <c r="H35" s="1413" t="s">
        <v>403</v>
      </c>
    </row>
    <row r="36" spans="2:8" ht="30" customHeight="1" thickTop="1" thickBot="1">
      <c r="B36" s="1409" t="s">
        <v>65</v>
      </c>
      <c r="C36" s="1412"/>
      <c r="D36" s="1234"/>
      <c r="E36" s="309" t="s">
        <v>108</v>
      </c>
      <c r="H36" s="1413"/>
    </row>
    <row r="37" spans="2:8" ht="30" customHeight="1" thickTop="1" thickBot="1">
      <c r="B37" s="1410" t="s">
        <v>66</v>
      </c>
      <c r="C37" s="1411"/>
      <c r="D37" s="1234"/>
      <c r="E37" s="338" t="s">
        <v>108</v>
      </c>
      <c r="H37" s="1413"/>
    </row>
    <row r="38" spans="2:8" ht="30" customHeight="1" thickTop="1">
      <c r="B38" s="1282" t="s">
        <v>375</v>
      </c>
      <c r="C38" s="481" t="s">
        <v>58</v>
      </c>
      <c r="D38" s="1236"/>
      <c r="E38" s="337"/>
      <c r="H38" s="1414" t="s">
        <v>1014</v>
      </c>
    </row>
    <row r="39" spans="2:8" ht="30" customHeight="1" thickBot="1">
      <c r="B39" s="1282"/>
      <c r="C39" s="482" t="s">
        <v>347</v>
      </c>
      <c r="D39" s="1247"/>
      <c r="E39" s="309" t="s">
        <v>348</v>
      </c>
      <c r="H39" s="1414"/>
    </row>
    <row r="40" spans="2:8" ht="30" customHeight="1" thickTop="1" thickBot="1">
      <c r="B40" s="1282"/>
      <c r="C40" s="487" t="s">
        <v>214</v>
      </c>
      <c r="D40" s="1021" t="e">
        <f>ROUNDDOWN($D39/$J$4,2)</f>
        <v>#DIV/0!</v>
      </c>
      <c r="E40" s="309" t="s">
        <v>107</v>
      </c>
      <c r="H40" s="350" t="s">
        <v>684</v>
      </c>
    </row>
    <row r="41" spans="2:8" ht="30" customHeight="1" thickTop="1">
      <c r="B41" s="1282"/>
      <c r="C41" s="482" t="s">
        <v>75</v>
      </c>
      <c r="D41" s="1244"/>
      <c r="E41" s="320" t="s">
        <v>677</v>
      </c>
      <c r="H41" s="349"/>
    </row>
    <row r="42" spans="2:8" ht="30" customHeight="1" thickBot="1">
      <c r="B42" s="1282"/>
      <c r="C42" s="482" t="s">
        <v>76</v>
      </c>
      <c r="D42" s="1230"/>
      <c r="E42" s="226" t="s">
        <v>677</v>
      </c>
      <c r="H42" s="349"/>
    </row>
    <row r="43" spans="2:8" ht="30" customHeight="1" thickTop="1">
      <c r="B43" s="1378" t="s">
        <v>376</v>
      </c>
      <c r="C43" s="482" t="s">
        <v>58</v>
      </c>
      <c r="D43" s="1232"/>
      <c r="E43" s="309"/>
      <c r="H43" s="349"/>
    </row>
    <row r="44" spans="2:8" ht="30" customHeight="1" thickBot="1">
      <c r="B44" s="1282"/>
      <c r="C44" s="482" t="s">
        <v>347</v>
      </c>
      <c r="D44" s="1247"/>
      <c r="E44" s="309" t="s">
        <v>348</v>
      </c>
      <c r="H44" s="349" t="s">
        <v>1015</v>
      </c>
    </row>
    <row r="45" spans="2:8" ht="30" customHeight="1" thickTop="1" thickBot="1">
      <c r="B45" s="1282"/>
      <c r="C45" s="487" t="s">
        <v>214</v>
      </c>
      <c r="D45" s="1021" t="e">
        <f>ROUNDDOWN($D44/$J$4,2)</f>
        <v>#DIV/0!</v>
      </c>
      <c r="E45" s="309" t="s">
        <v>107</v>
      </c>
      <c r="H45" s="350" t="s">
        <v>684</v>
      </c>
    </row>
    <row r="46" spans="2:8" ht="30" customHeight="1" thickTop="1">
      <c r="B46" s="1282"/>
      <c r="C46" s="482" t="s">
        <v>75</v>
      </c>
      <c r="D46" s="1244"/>
      <c r="E46" s="320" t="s">
        <v>677</v>
      </c>
      <c r="H46" s="349"/>
    </row>
    <row r="47" spans="2:8" ht="30" customHeight="1" thickBot="1">
      <c r="B47" s="1282"/>
      <c r="C47" s="482" t="s">
        <v>76</v>
      </c>
      <c r="D47" s="1230"/>
      <c r="E47" s="226" t="s">
        <v>677</v>
      </c>
      <c r="H47" s="349"/>
    </row>
    <row r="48" spans="2:8" ht="30" customHeight="1" thickTop="1">
      <c r="B48" s="1378" t="s">
        <v>377</v>
      </c>
      <c r="C48" s="482" t="s">
        <v>58</v>
      </c>
      <c r="D48" s="1232"/>
      <c r="E48" s="309"/>
      <c r="H48" s="606" t="s">
        <v>686</v>
      </c>
    </row>
    <row r="49" spans="2:8" ht="30" customHeight="1" thickBot="1">
      <c r="B49" s="1282"/>
      <c r="C49" s="482" t="s">
        <v>347</v>
      </c>
      <c r="D49" s="1247"/>
      <c r="E49" s="309" t="s">
        <v>348</v>
      </c>
      <c r="H49" s="349" t="s">
        <v>1015</v>
      </c>
    </row>
    <row r="50" spans="2:8" ht="30" customHeight="1" thickTop="1" thickBot="1">
      <c r="B50" s="1282"/>
      <c r="C50" s="487" t="s">
        <v>214</v>
      </c>
      <c r="D50" s="1021" t="e">
        <f>ROUNDDOWN($D49/$J$4,2)</f>
        <v>#DIV/0!</v>
      </c>
      <c r="E50" s="309" t="s">
        <v>107</v>
      </c>
      <c r="H50" s="350" t="s">
        <v>684</v>
      </c>
    </row>
    <row r="51" spans="2:8" ht="30" customHeight="1" thickTop="1">
      <c r="B51" s="1282"/>
      <c r="C51" s="482" t="s">
        <v>75</v>
      </c>
      <c r="D51" s="1244"/>
      <c r="E51" s="320" t="s">
        <v>677</v>
      </c>
      <c r="H51" s="349"/>
    </row>
    <row r="52" spans="2:8" ht="30" customHeight="1" thickBot="1">
      <c r="B52" s="1282"/>
      <c r="C52" s="482" t="s">
        <v>76</v>
      </c>
      <c r="D52" s="1230"/>
      <c r="E52" s="226" t="s">
        <v>677</v>
      </c>
      <c r="H52" s="349"/>
    </row>
    <row r="53" spans="2:8" ht="30" customHeight="1" thickTop="1">
      <c r="B53" s="1378" t="s">
        <v>378</v>
      </c>
      <c r="C53" s="483" t="s">
        <v>379</v>
      </c>
      <c r="D53" s="1242"/>
      <c r="E53" s="311" t="s">
        <v>108</v>
      </c>
      <c r="H53" s="350" t="s">
        <v>402</v>
      </c>
    </row>
    <row r="54" spans="2:8" ht="30" customHeight="1">
      <c r="B54" s="1282"/>
      <c r="C54" s="484" t="s">
        <v>77</v>
      </c>
      <c r="D54" s="1244"/>
      <c r="E54" s="311"/>
      <c r="H54" s="350"/>
    </row>
    <row r="55" spans="2:8" ht="30" customHeight="1">
      <c r="B55" s="1282"/>
      <c r="C55" s="430" t="s">
        <v>59</v>
      </c>
      <c r="D55" s="1245"/>
      <c r="E55" s="311"/>
      <c r="H55" s="349"/>
    </row>
    <row r="56" spans="2:8" ht="30" customHeight="1">
      <c r="B56" s="1282"/>
      <c r="C56" s="430" t="s">
        <v>78</v>
      </c>
      <c r="D56" s="1245"/>
      <c r="E56" s="311"/>
      <c r="H56" s="349"/>
    </row>
    <row r="57" spans="2:8" ht="30" customHeight="1" thickBot="1">
      <c r="B57" s="1301"/>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H35:H37"/>
    <mergeCell ref="H38:H39"/>
    <mergeCell ref="H18:H23"/>
    <mergeCell ref="B53:B57"/>
    <mergeCell ref="B14:C14"/>
    <mergeCell ref="B24:C24"/>
    <mergeCell ref="B35:C35"/>
    <mergeCell ref="B36:C36"/>
    <mergeCell ref="H25:H26"/>
    <mergeCell ref="B6:C6"/>
    <mergeCell ref="B25:B29"/>
    <mergeCell ref="B38:B42"/>
    <mergeCell ref="B43:B47"/>
    <mergeCell ref="B48:B52"/>
    <mergeCell ref="B30:B34"/>
    <mergeCell ref="B16:B17"/>
    <mergeCell ref="B18:B23"/>
    <mergeCell ref="B11:B12"/>
    <mergeCell ref="B10:C10"/>
    <mergeCell ref="B9:C9"/>
    <mergeCell ref="B37:C37"/>
    <mergeCell ref="B13:C13"/>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72" t="s">
        <v>381</v>
      </c>
      <c r="C6" s="1294"/>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67" t="s">
        <v>27</v>
      </c>
      <c r="C9" s="1268"/>
      <c r="D9" s="1224"/>
      <c r="E9" s="319"/>
      <c r="H9" s="349"/>
    </row>
    <row r="10" spans="1:10" ht="30" customHeight="1" thickTop="1">
      <c r="B10" s="1267" t="s">
        <v>114</v>
      </c>
      <c r="C10" s="1268"/>
      <c r="D10" s="1236"/>
      <c r="E10" s="309" t="s">
        <v>1131</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24</v>
      </c>
      <c r="C13" s="1412"/>
      <c r="D13" s="1232"/>
      <c r="E13" s="339" t="s">
        <v>371</v>
      </c>
      <c r="H13" s="349"/>
    </row>
    <row r="14" spans="1:10" ht="30" customHeight="1" thickTop="1" thickBot="1">
      <c r="B14" s="18" t="s">
        <v>1023</v>
      </c>
      <c r="C14" s="476" t="s">
        <v>360</v>
      </c>
      <c r="D14" s="1232"/>
      <c r="E14" s="339" t="s">
        <v>371</v>
      </c>
      <c r="H14" s="349"/>
    </row>
    <row r="15" spans="1:10" ht="30" customHeight="1" thickTop="1">
      <c r="B15" s="1409" t="s">
        <v>67</v>
      </c>
      <c r="C15" s="476" t="s">
        <v>360</v>
      </c>
      <c r="D15" s="1232"/>
      <c r="E15" s="321" t="s">
        <v>371</v>
      </c>
      <c r="H15" s="349"/>
    </row>
    <row r="16" spans="1:10" ht="30" customHeight="1" thickBot="1">
      <c r="B16" s="1409"/>
      <c r="C16" s="477" t="s">
        <v>287</v>
      </c>
      <c r="D16" s="1238"/>
      <c r="E16" s="321" t="s">
        <v>371</v>
      </c>
      <c r="H16" s="349"/>
    </row>
    <row r="17" spans="2:8" ht="30" customHeight="1" thickTop="1">
      <c r="B17" s="1267" t="s">
        <v>278</v>
      </c>
      <c r="C17" s="478" t="s">
        <v>68</v>
      </c>
      <c r="D17" s="1232"/>
      <c r="E17" s="310" t="s">
        <v>404</v>
      </c>
      <c r="H17" s="1415" t="s">
        <v>1006</v>
      </c>
    </row>
    <row r="18" spans="2:8" ht="30" customHeight="1">
      <c r="B18" s="1267"/>
      <c r="C18" s="432" t="s">
        <v>1019</v>
      </c>
      <c r="D18" s="1239"/>
      <c r="E18" s="310" t="s">
        <v>404</v>
      </c>
      <c r="H18" s="1416"/>
    </row>
    <row r="19" spans="2:8" ht="30" customHeight="1">
      <c r="B19" s="1267"/>
      <c r="C19" s="478" t="s">
        <v>69</v>
      </c>
      <c r="D19" s="1240"/>
      <c r="E19" s="310" t="s">
        <v>404</v>
      </c>
      <c r="H19" s="1417"/>
    </row>
    <row r="20" spans="2:8" ht="30" customHeight="1">
      <c r="B20" s="1378"/>
      <c r="C20" s="1012" t="s">
        <v>1020</v>
      </c>
      <c r="D20" s="1237"/>
      <c r="E20" s="1011" t="s">
        <v>404</v>
      </c>
      <c r="H20" s="1417"/>
    </row>
    <row r="21" spans="2:8" ht="30" customHeight="1">
      <c r="B21" s="1378"/>
      <c r="C21" s="1012" t="s">
        <v>1021</v>
      </c>
      <c r="D21" s="1237"/>
      <c r="E21" s="1011" t="s">
        <v>404</v>
      </c>
      <c r="H21" s="1417"/>
    </row>
    <row r="22" spans="2:8" ht="30" customHeight="1" thickBot="1">
      <c r="B22" s="1270"/>
      <c r="C22" s="1197" t="s">
        <v>1022</v>
      </c>
      <c r="D22" s="1238"/>
      <c r="E22" s="352" t="s">
        <v>404</v>
      </c>
      <c r="H22" s="1418"/>
    </row>
    <row r="23" spans="2:8" ht="30" customHeight="1" thickTop="1">
      <c r="B23" s="1422" t="s">
        <v>374</v>
      </c>
      <c r="C23" s="479" t="s">
        <v>58</v>
      </c>
      <c r="D23" s="1232"/>
      <c r="E23" s="337"/>
      <c r="H23" s="1415" t="s">
        <v>1013</v>
      </c>
    </row>
    <row r="24" spans="2:8" ht="30" customHeight="1" thickBot="1">
      <c r="B24" s="1409"/>
      <c r="C24" s="436" t="s">
        <v>347</v>
      </c>
      <c r="D24" s="1248"/>
      <c r="E24" s="309" t="s">
        <v>348</v>
      </c>
      <c r="H24" s="1421"/>
    </row>
    <row r="25" spans="2:8" ht="30" customHeight="1" thickTop="1" thickBot="1">
      <c r="B25" s="1409"/>
      <c r="C25" s="480" t="s">
        <v>214</v>
      </c>
      <c r="D25" s="1021" t="e">
        <f>ROUNDDOWN($D24/$J$4,2)</f>
        <v>#DIV/0!</v>
      </c>
      <c r="E25" s="309" t="s">
        <v>107</v>
      </c>
      <c r="H25" s="350" t="s">
        <v>684</v>
      </c>
    </row>
    <row r="26" spans="2:8" ht="30" customHeight="1" thickTop="1">
      <c r="B26" s="1409"/>
      <c r="C26" s="436" t="s">
        <v>75</v>
      </c>
      <c r="D26" s="1244"/>
      <c r="E26" s="320" t="s">
        <v>677</v>
      </c>
      <c r="H26" s="349"/>
    </row>
    <row r="27" spans="2:8" ht="30" customHeight="1" thickBot="1">
      <c r="B27" s="1409"/>
      <c r="C27" s="436" t="s">
        <v>76</v>
      </c>
      <c r="D27" s="1230"/>
      <c r="E27" s="226" t="s">
        <v>677</v>
      </c>
      <c r="H27" s="349"/>
    </row>
    <row r="28" spans="2:8" ht="30" customHeight="1" thickTop="1">
      <c r="B28" s="1378" t="s">
        <v>634</v>
      </c>
      <c r="C28" s="428" t="s">
        <v>380</v>
      </c>
      <c r="D28" s="1242"/>
      <c r="E28" s="311" t="s">
        <v>108</v>
      </c>
      <c r="H28" s="350" t="s">
        <v>400</v>
      </c>
    </row>
    <row r="29" spans="2:8" ht="30" customHeight="1">
      <c r="B29" s="1282"/>
      <c r="C29" s="480" t="s">
        <v>77</v>
      </c>
      <c r="D29" s="1244"/>
      <c r="E29" s="311"/>
      <c r="H29" s="349"/>
    </row>
    <row r="30" spans="2:8" ht="30" customHeight="1">
      <c r="B30" s="1282"/>
      <c r="C30" s="436" t="s">
        <v>59</v>
      </c>
      <c r="D30" s="1245"/>
      <c r="E30" s="311"/>
      <c r="H30" s="349"/>
    </row>
    <row r="31" spans="2:8" ht="30" customHeight="1">
      <c r="B31" s="1282"/>
      <c r="C31" s="436" t="s">
        <v>78</v>
      </c>
      <c r="D31" s="1245"/>
      <c r="E31" s="311"/>
      <c r="H31" s="350" t="s">
        <v>401</v>
      </c>
    </row>
    <row r="32" spans="2:8" ht="30" customHeight="1" thickBot="1">
      <c r="B32" s="1379"/>
      <c r="C32" s="436" t="s">
        <v>349</v>
      </c>
      <c r="D32" s="1246"/>
      <c r="E32" s="311"/>
      <c r="H32" s="349"/>
    </row>
    <row r="33" spans="2:8" ht="30" customHeight="1" thickTop="1" thickBot="1">
      <c r="B33" s="1409" t="s">
        <v>120</v>
      </c>
      <c r="C33" s="1412"/>
      <c r="D33" s="1234"/>
      <c r="E33" s="309" t="s">
        <v>108</v>
      </c>
      <c r="H33" s="1413" t="s">
        <v>403</v>
      </c>
    </row>
    <row r="34" spans="2:8" ht="30" customHeight="1" thickTop="1" thickBot="1">
      <c r="B34" s="1409" t="s">
        <v>65</v>
      </c>
      <c r="C34" s="1412"/>
      <c r="D34" s="1234"/>
      <c r="E34" s="309" t="s">
        <v>108</v>
      </c>
      <c r="H34" s="1413"/>
    </row>
    <row r="35" spans="2:8" ht="30" customHeight="1" thickTop="1" thickBot="1">
      <c r="B35" s="1410" t="s">
        <v>66</v>
      </c>
      <c r="C35" s="1411"/>
      <c r="D35" s="1234"/>
      <c r="E35" s="338" t="s">
        <v>108</v>
      </c>
      <c r="H35" s="1413"/>
    </row>
    <row r="36" spans="2:8" ht="30" customHeight="1" thickTop="1">
      <c r="B36" s="1282" t="s">
        <v>375</v>
      </c>
      <c r="C36" s="481" t="s">
        <v>58</v>
      </c>
      <c r="D36" s="1232"/>
      <c r="E36" s="337"/>
      <c r="H36" s="1414" t="s">
        <v>1014</v>
      </c>
    </row>
    <row r="37" spans="2:8" ht="30" customHeight="1" thickBot="1">
      <c r="B37" s="1282"/>
      <c r="C37" s="482" t="s">
        <v>347</v>
      </c>
      <c r="D37" s="1248"/>
      <c r="E37" s="309" t="s">
        <v>348</v>
      </c>
      <c r="H37" s="1414"/>
    </row>
    <row r="38" spans="2:8" ht="30" customHeight="1" thickTop="1" thickBot="1">
      <c r="B38" s="1282"/>
      <c r="C38" s="487" t="s">
        <v>214</v>
      </c>
      <c r="D38" s="1021" t="e">
        <f>ROUNDDOWN($D37/$J$4,2)</f>
        <v>#DIV/0!</v>
      </c>
      <c r="E38" s="309" t="s">
        <v>107</v>
      </c>
      <c r="H38" s="350" t="s">
        <v>684</v>
      </c>
    </row>
    <row r="39" spans="2:8" ht="30" customHeight="1" thickTop="1">
      <c r="B39" s="1282"/>
      <c r="C39" s="482" t="s">
        <v>75</v>
      </c>
      <c r="D39" s="1244"/>
      <c r="E39" s="320" t="s">
        <v>677</v>
      </c>
      <c r="H39" s="349"/>
    </row>
    <row r="40" spans="2:8" ht="30" customHeight="1" thickBot="1">
      <c r="B40" s="1282"/>
      <c r="C40" s="482" t="s">
        <v>76</v>
      </c>
      <c r="D40" s="1230"/>
      <c r="E40" s="226" t="s">
        <v>677</v>
      </c>
      <c r="H40" s="349"/>
    </row>
    <row r="41" spans="2:8" ht="30" customHeight="1" thickTop="1">
      <c r="B41" s="1378" t="s">
        <v>376</v>
      </c>
      <c r="C41" s="482" t="s">
        <v>58</v>
      </c>
      <c r="D41" s="1232"/>
      <c r="E41" s="309"/>
      <c r="H41" s="349"/>
    </row>
    <row r="42" spans="2:8" ht="30" customHeight="1" thickBot="1">
      <c r="B42" s="1282"/>
      <c r="C42" s="482" t="s">
        <v>347</v>
      </c>
      <c r="D42" s="1248"/>
      <c r="E42" s="309" t="s">
        <v>348</v>
      </c>
      <c r="H42" s="349" t="s">
        <v>1015</v>
      </c>
    </row>
    <row r="43" spans="2:8" ht="30" customHeight="1" thickTop="1" thickBot="1">
      <c r="B43" s="1282"/>
      <c r="C43" s="487" t="s">
        <v>214</v>
      </c>
      <c r="D43" s="1021" t="e">
        <f>ROUNDDOWN($D42/$J$4,2)</f>
        <v>#DIV/0!</v>
      </c>
      <c r="E43" s="309" t="s">
        <v>107</v>
      </c>
      <c r="H43" s="350" t="s">
        <v>684</v>
      </c>
    </row>
    <row r="44" spans="2:8" ht="30" customHeight="1" thickTop="1">
      <c r="B44" s="1282"/>
      <c r="C44" s="482" t="s">
        <v>75</v>
      </c>
      <c r="D44" s="1244"/>
      <c r="E44" s="320"/>
      <c r="H44" s="349"/>
    </row>
    <row r="45" spans="2:8" ht="30" customHeight="1" thickBot="1">
      <c r="B45" s="1282"/>
      <c r="C45" s="482" t="s">
        <v>76</v>
      </c>
      <c r="D45" s="1230"/>
      <c r="E45" s="226"/>
      <c r="H45" s="349"/>
    </row>
    <row r="46" spans="2:8" ht="30" customHeight="1" thickTop="1">
      <c r="B46" s="1378" t="s">
        <v>377</v>
      </c>
      <c r="C46" s="482" t="s">
        <v>58</v>
      </c>
      <c r="D46" s="1232"/>
      <c r="E46" s="309"/>
      <c r="H46" s="349"/>
    </row>
    <row r="47" spans="2:8" ht="30" customHeight="1" thickBot="1">
      <c r="B47" s="1282"/>
      <c r="C47" s="482" t="s">
        <v>347</v>
      </c>
      <c r="D47" s="1248"/>
      <c r="E47" s="309" t="s">
        <v>348</v>
      </c>
      <c r="H47" s="349" t="s">
        <v>1015</v>
      </c>
    </row>
    <row r="48" spans="2:8" ht="30" customHeight="1" thickTop="1" thickBot="1">
      <c r="B48" s="1282"/>
      <c r="C48" s="487" t="s">
        <v>214</v>
      </c>
      <c r="D48" s="1021" t="e">
        <f>ROUNDDOWN($D47/$J$4,2)</f>
        <v>#DIV/0!</v>
      </c>
      <c r="E48" s="309" t="s">
        <v>107</v>
      </c>
      <c r="H48" s="350" t="s">
        <v>684</v>
      </c>
    </row>
    <row r="49" spans="2:8" ht="30" customHeight="1" thickTop="1">
      <c r="B49" s="1282"/>
      <c r="C49" s="482" t="s">
        <v>75</v>
      </c>
      <c r="D49" s="1244"/>
      <c r="E49" s="320" t="s">
        <v>677</v>
      </c>
      <c r="H49" s="349"/>
    </row>
    <row r="50" spans="2:8" ht="30" customHeight="1" thickBot="1">
      <c r="B50" s="1282"/>
      <c r="C50" s="482" t="s">
        <v>76</v>
      </c>
      <c r="D50" s="1230"/>
      <c r="E50" s="226" t="s">
        <v>677</v>
      </c>
      <c r="H50" s="349"/>
    </row>
    <row r="51" spans="2:8" ht="30" customHeight="1" thickTop="1">
      <c r="B51" s="1378" t="s">
        <v>378</v>
      </c>
      <c r="C51" s="483" t="s">
        <v>379</v>
      </c>
      <c r="D51" s="1242"/>
      <c r="E51" s="311" t="s">
        <v>108</v>
      </c>
      <c r="H51" s="350" t="s">
        <v>402</v>
      </c>
    </row>
    <row r="52" spans="2:8" ht="30" customHeight="1">
      <c r="B52" s="1282"/>
      <c r="C52" s="484" t="s">
        <v>77</v>
      </c>
      <c r="D52" s="1244"/>
      <c r="E52" s="311"/>
      <c r="H52" s="350"/>
    </row>
    <row r="53" spans="2:8" ht="30" customHeight="1">
      <c r="B53" s="1282"/>
      <c r="C53" s="430" t="s">
        <v>59</v>
      </c>
      <c r="D53" s="1245"/>
      <c r="E53" s="311"/>
      <c r="H53" s="349"/>
    </row>
    <row r="54" spans="2:8" ht="30" customHeight="1">
      <c r="B54" s="1282"/>
      <c r="C54" s="430" t="s">
        <v>78</v>
      </c>
      <c r="D54" s="1245"/>
      <c r="E54" s="311"/>
      <c r="H54" s="349"/>
    </row>
    <row r="55" spans="2:8" ht="30" customHeight="1" thickBot="1">
      <c r="B55" s="1301"/>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15:B16"/>
    <mergeCell ref="B6:C6"/>
    <mergeCell ref="B9:C9"/>
    <mergeCell ref="B10:C10"/>
    <mergeCell ref="B11:B12"/>
    <mergeCell ref="B13:C13"/>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topLeftCell="A3"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91" t="s">
        <v>410</v>
      </c>
      <c r="I6" s="1292"/>
      <c r="J6" s="1292"/>
      <c r="K6" s="1292"/>
      <c r="L6" s="1292"/>
      <c r="M6" s="1292"/>
      <c r="N6" s="1292"/>
      <c r="O6" s="1292"/>
      <c r="P6" s="1293"/>
    </row>
    <row r="7" spans="1:16" ht="30" customHeight="1" thickBot="1">
      <c r="B7" s="1448" t="s">
        <v>45</v>
      </c>
      <c r="C7" s="367" t="s">
        <v>61</v>
      </c>
      <c r="D7" s="1023" t="s">
        <v>390</v>
      </c>
      <c r="E7" s="218"/>
      <c r="H7" s="359"/>
      <c r="I7" s="360"/>
      <c r="J7" s="360"/>
      <c r="K7" s="360"/>
      <c r="L7" s="360"/>
      <c r="M7" s="360"/>
      <c r="N7" s="360"/>
      <c r="O7" s="360"/>
      <c r="P7" s="20"/>
    </row>
    <row r="8" spans="1:16" ht="30" customHeight="1" thickTop="1" thickBot="1">
      <c r="B8" s="1275"/>
      <c r="C8" s="368" t="s">
        <v>160</v>
      </c>
      <c r="D8" s="332"/>
      <c r="E8" s="226" t="s">
        <v>371</v>
      </c>
      <c r="H8" s="1303" t="s">
        <v>1133</v>
      </c>
      <c r="I8" s="1304"/>
      <c r="J8" s="1304"/>
      <c r="K8" s="1304"/>
      <c r="L8" s="1304"/>
      <c r="M8" s="1304"/>
      <c r="N8" s="1304"/>
      <c r="O8" s="1304"/>
      <c r="P8" s="1305"/>
    </row>
    <row r="9" spans="1:16" ht="19.95" customHeight="1" thickTop="1">
      <c r="B9" s="1275"/>
      <c r="C9" s="368" t="s">
        <v>569</v>
      </c>
      <c r="D9" s="1024" t="str">
        <f>IF($D$8="","",VLOOKUP($D$8,祝日!$L$28:$W$44,10))</f>
        <v/>
      </c>
      <c r="E9" s="226"/>
      <c r="H9" s="1303"/>
      <c r="I9" s="1304"/>
      <c r="J9" s="1304"/>
      <c r="K9" s="1304"/>
      <c r="L9" s="1304"/>
      <c r="M9" s="1304"/>
      <c r="N9" s="1304"/>
      <c r="O9" s="1304"/>
      <c r="P9" s="1305"/>
    </row>
    <row r="10" spans="1:16" ht="19.95" customHeight="1">
      <c r="B10" s="1275"/>
      <c r="C10" s="368" t="s">
        <v>601</v>
      </c>
      <c r="D10" s="1025" t="str">
        <f>IF($D$8="","",VLOOKUP($D$8,祝日!$L$28:$W$44,11))</f>
        <v/>
      </c>
      <c r="E10" s="226"/>
      <c r="H10" s="1303"/>
      <c r="I10" s="1304"/>
      <c r="J10" s="1304"/>
      <c r="K10" s="1304"/>
      <c r="L10" s="1304"/>
      <c r="M10" s="1304"/>
      <c r="N10" s="1304"/>
      <c r="O10" s="1304"/>
      <c r="P10" s="1305"/>
    </row>
    <row r="11" spans="1:16" ht="19.95" customHeight="1" thickBot="1">
      <c r="B11" s="1449"/>
      <c r="C11" s="952" t="s">
        <v>570</v>
      </c>
      <c r="D11" s="1026" t="str">
        <f>IF($D$8="","",VLOOKUP($D$8,祝日!$L$28:$W$44,12))</f>
        <v/>
      </c>
      <c r="E11" s="953"/>
      <c r="H11" s="1303"/>
      <c r="I11" s="1304"/>
      <c r="J11" s="1304"/>
      <c r="K11" s="1304"/>
      <c r="L11" s="1304"/>
      <c r="M11" s="1304"/>
      <c r="N11" s="1304"/>
      <c r="O11" s="1304"/>
      <c r="P11" s="1305"/>
    </row>
    <row r="12" spans="1:16" ht="42" customHeight="1" thickTop="1" thickBot="1">
      <c r="B12" s="1423" t="s">
        <v>1044</v>
      </c>
      <c r="C12" s="1424"/>
      <c r="D12" s="332"/>
      <c r="E12" s="318" t="s">
        <v>371</v>
      </c>
      <c r="H12" s="1279" t="s">
        <v>1132</v>
      </c>
      <c r="I12" s="1280"/>
      <c r="J12" s="1280"/>
      <c r="K12" s="1280"/>
      <c r="L12" s="1280"/>
      <c r="M12" s="1280"/>
      <c r="N12" s="1280"/>
      <c r="O12" s="1280"/>
      <c r="P12" s="1281"/>
    </row>
    <row r="13" spans="1:16" ht="42" customHeight="1" thickTop="1" thickBot="1">
      <c r="B13" s="1267" t="s">
        <v>329</v>
      </c>
      <c r="C13" s="1268"/>
      <c r="D13" s="332"/>
      <c r="E13" s="318" t="s">
        <v>371</v>
      </c>
      <c r="H13" s="1279" t="s">
        <v>798</v>
      </c>
      <c r="I13" s="1280"/>
      <c r="J13" s="1280"/>
      <c r="K13" s="1280"/>
      <c r="L13" s="1280"/>
      <c r="M13" s="1280"/>
      <c r="N13" s="1280"/>
      <c r="O13" s="1280"/>
      <c r="P13" s="1281"/>
    </row>
    <row r="14" spans="1:16" ht="42" customHeight="1" thickTop="1" thickBot="1">
      <c r="B14" s="1267" t="s">
        <v>1041</v>
      </c>
      <c r="C14" s="1268"/>
      <c r="D14" s="1234"/>
      <c r="E14" s="226" t="s">
        <v>371</v>
      </c>
      <c r="G14" s="78"/>
      <c r="H14" s="1425" t="s">
        <v>1045</v>
      </c>
      <c r="I14" s="1304"/>
      <c r="J14" s="1304"/>
      <c r="K14" s="1304"/>
      <c r="L14" s="1304"/>
      <c r="M14" s="1304"/>
      <c r="N14" s="1304"/>
      <c r="O14" s="1304"/>
      <c r="P14" s="1305"/>
    </row>
    <row r="15" spans="1:16" ht="42" customHeight="1" thickTop="1" thickBot="1">
      <c r="B15" s="1267" t="s">
        <v>1110</v>
      </c>
      <c r="C15" s="1268"/>
      <c r="D15" s="1234"/>
      <c r="E15" s="226" t="s">
        <v>371</v>
      </c>
      <c r="G15" s="78"/>
      <c r="H15" s="1279" t="s">
        <v>1140</v>
      </c>
      <c r="I15" s="1280"/>
      <c r="J15" s="1280"/>
      <c r="K15" s="1280"/>
      <c r="L15" s="1280"/>
      <c r="M15" s="1280"/>
      <c r="N15" s="1280"/>
      <c r="O15" s="1280"/>
      <c r="P15" s="1281"/>
    </row>
    <row r="16" spans="1:16" ht="42" customHeight="1" thickTop="1" thickBot="1">
      <c r="B16" s="1267" t="s">
        <v>1111</v>
      </c>
      <c r="C16" s="1268"/>
      <c r="D16" s="1234"/>
      <c r="E16" s="226" t="s">
        <v>371</v>
      </c>
      <c r="G16" s="78"/>
      <c r="H16" s="1279" t="s">
        <v>1112</v>
      </c>
      <c r="I16" s="1280"/>
      <c r="J16" s="1280"/>
      <c r="K16" s="1280"/>
      <c r="L16" s="1280"/>
      <c r="M16" s="1280"/>
      <c r="N16" s="1280"/>
      <c r="O16" s="1280"/>
      <c r="P16" s="1281"/>
    </row>
    <row r="17" spans="2:16" ht="42" customHeight="1" thickTop="1" thickBot="1">
      <c r="B17" s="1267" t="s">
        <v>1042</v>
      </c>
      <c r="C17" s="1268"/>
      <c r="D17" s="1234"/>
      <c r="E17" s="226" t="s">
        <v>371</v>
      </c>
      <c r="G17" s="78"/>
      <c r="H17" s="1279" t="s">
        <v>1046</v>
      </c>
      <c r="I17" s="1280"/>
      <c r="J17" s="1280"/>
      <c r="K17" s="1280"/>
      <c r="L17" s="1280"/>
      <c r="M17" s="1280"/>
      <c r="N17" s="1280"/>
      <c r="O17" s="1280"/>
      <c r="P17" s="1281"/>
    </row>
    <row r="18" spans="2:16" ht="42" customHeight="1" thickTop="1" thickBot="1">
      <c r="B18" s="1426" t="s">
        <v>1150</v>
      </c>
      <c r="C18" s="1427"/>
      <c r="D18" s="1234"/>
      <c r="E18" s="226" t="s">
        <v>371</v>
      </c>
      <c r="G18" s="78"/>
      <c r="H18" s="1279" t="s">
        <v>1151</v>
      </c>
      <c r="I18" s="1280"/>
      <c r="J18" s="1280"/>
      <c r="K18" s="1280"/>
      <c r="L18" s="1280"/>
      <c r="M18" s="1280"/>
      <c r="N18" s="1280"/>
      <c r="O18" s="1280"/>
      <c r="P18" s="1281"/>
    </row>
    <row r="19" spans="2:16" ht="60" customHeight="1" thickTop="1" thickBot="1">
      <c r="B19" s="1267" t="s">
        <v>16</v>
      </c>
      <c r="C19" s="1268"/>
      <c r="D19" s="1224"/>
      <c r="E19" s="561" t="s">
        <v>413</v>
      </c>
      <c r="H19" s="1303" t="s">
        <v>411</v>
      </c>
      <c r="I19" s="1304"/>
      <c r="J19" s="1304"/>
      <c r="K19" s="1304"/>
      <c r="L19" s="1304"/>
      <c r="M19" s="1304"/>
      <c r="N19" s="370" t="s">
        <v>412</v>
      </c>
      <c r="O19" s="364">
        <f>LEN($D$19)</f>
        <v>0</v>
      </c>
      <c r="P19" s="349" t="s">
        <v>398</v>
      </c>
    </row>
    <row r="20" spans="2:16" ht="43.95" customHeight="1" thickTop="1">
      <c r="B20" s="1379" t="s">
        <v>79</v>
      </c>
      <c r="C20" s="1447"/>
      <c r="D20" s="1228"/>
      <c r="E20" s="560" t="s">
        <v>18</v>
      </c>
      <c r="F20" s="89"/>
      <c r="H20" s="1285" t="s">
        <v>790</v>
      </c>
      <c r="I20" s="1289"/>
      <c r="J20" s="1289"/>
      <c r="K20" s="1289"/>
      <c r="L20" s="1289"/>
      <c r="M20" s="1289"/>
      <c r="N20" s="1289"/>
      <c r="O20" s="1289"/>
      <c r="P20" s="1290"/>
    </row>
    <row r="21" spans="2:16" ht="30" customHeight="1" thickBot="1">
      <c r="B21" s="1267" t="s">
        <v>340</v>
      </c>
      <c r="C21" s="1268"/>
      <c r="D21" s="1243"/>
      <c r="E21" s="219" t="s">
        <v>18</v>
      </c>
      <c r="F21" s="89"/>
      <c r="H21" s="1303" t="s">
        <v>399</v>
      </c>
      <c r="I21" s="1304"/>
      <c r="J21" s="1304"/>
      <c r="K21" s="1304"/>
      <c r="L21" s="1304"/>
      <c r="M21" s="1304"/>
      <c r="N21" s="1304"/>
      <c r="O21" s="1304"/>
      <c r="P21" s="1305"/>
    </row>
    <row r="22" spans="2:16" ht="30" customHeight="1" thickTop="1" thickBot="1">
      <c r="B22" s="1430" t="s">
        <v>589</v>
      </c>
      <c r="C22" s="539" t="s">
        <v>590</v>
      </c>
      <c r="D22" s="1027">
        <f>'１１テキスト内訳'!$C$23</f>
        <v>0</v>
      </c>
      <c r="E22" s="219" t="s">
        <v>591</v>
      </c>
      <c r="F22" s="89"/>
      <c r="H22" s="1303" t="s">
        <v>595</v>
      </c>
      <c r="I22" s="1304"/>
      <c r="J22" s="1304"/>
      <c r="K22" s="1304"/>
      <c r="L22" s="1304"/>
      <c r="M22" s="1304"/>
      <c r="N22" s="1304"/>
      <c r="O22" s="1304"/>
      <c r="P22" s="1305"/>
    </row>
    <row r="23" spans="2:16" ht="30" customHeight="1" thickTop="1" thickBot="1">
      <c r="B23" s="1388"/>
      <c r="C23" s="538" t="s">
        <v>592</v>
      </c>
      <c r="D23" s="1243"/>
      <c r="E23" s="219" t="s">
        <v>591</v>
      </c>
      <c r="F23" s="89"/>
      <c r="H23" s="1303" t="s">
        <v>1007</v>
      </c>
      <c r="I23" s="1304"/>
      <c r="J23" s="1304"/>
      <c r="K23" s="1304"/>
      <c r="L23" s="1304"/>
      <c r="M23" s="1304"/>
      <c r="N23" s="1304"/>
      <c r="O23" s="1304"/>
      <c r="P23" s="1305"/>
    </row>
    <row r="24" spans="2:16" ht="60" customHeight="1" thickTop="1" thickBot="1">
      <c r="B24" s="1387"/>
      <c r="C24" s="538" t="s">
        <v>593</v>
      </c>
      <c r="D24" s="1243"/>
      <c r="E24" s="219"/>
      <c r="F24" s="89"/>
      <c r="H24" s="1303" t="s">
        <v>1134</v>
      </c>
      <c r="I24" s="1304"/>
      <c r="J24" s="1304"/>
      <c r="K24" s="1304"/>
      <c r="L24" s="1304"/>
      <c r="M24" s="1304"/>
      <c r="N24" s="1304"/>
      <c r="O24" s="1304"/>
      <c r="P24" s="1305"/>
    </row>
    <row r="25" spans="2:16" ht="30" customHeight="1" thickTop="1">
      <c r="B25" s="1378" t="s">
        <v>110</v>
      </c>
      <c r="C25" s="503" t="s">
        <v>123</v>
      </c>
      <c r="D25" s="1028">
        <f>'５講師名簿'!$C$30</f>
        <v>0</v>
      </c>
      <c r="E25" s="310" t="s">
        <v>18</v>
      </c>
      <c r="H25" s="359" t="s">
        <v>754</v>
      </c>
      <c r="I25" s="360"/>
      <c r="J25" s="360"/>
      <c r="K25" s="360"/>
      <c r="L25" s="360"/>
      <c r="M25" s="360"/>
      <c r="N25" s="360"/>
      <c r="O25" s="360"/>
      <c r="P25" s="20"/>
    </row>
    <row r="26" spans="2:16" ht="30" customHeight="1">
      <c r="B26" s="1282"/>
      <c r="C26" s="503" t="s">
        <v>121</v>
      </c>
      <c r="D26" s="1028">
        <f>'５講師名簿'!$D$30</f>
        <v>0</v>
      </c>
      <c r="E26" s="310" t="s">
        <v>18</v>
      </c>
      <c r="H26" s="359" t="s">
        <v>755</v>
      </c>
      <c r="I26" s="360"/>
      <c r="J26" s="360"/>
      <c r="K26" s="360"/>
      <c r="L26" s="360"/>
      <c r="M26" s="360"/>
      <c r="N26" s="360"/>
      <c r="O26" s="360"/>
      <c r="P26" s="20"/>
    </row>
    <row r="27" spans="2:16" ht="30" customHeight="1">
      <c r="B27" s="1379"/>
      <c r="C27" s="503" t="s">
        <v>122</v>
      </c>
      <c r="D27" s="1028">
        <f>'５講師名簿'!$E$30</f>
        <v>0</v>
      </c>
      <c r="E27" s="310" t="s">
        <v>18</v>
      </c>
      <c r="H27" s="359" t="s">
        <v>756</v>
      </c>
      <c r="I27" s="360"/>
      <c r="J27" s="360"/>
      <c r="K27" s="360"/>
      <c r="L27" s="360"/>
      <c r="M27" s="360"/>
      <c r="N27" s="360"/>
      <c r="O27" s="360"/>
      <c r="P27" s="20"/>
    </row>
    <row r="28" spans="2:16" ht="30" customHeight="1">
      <c r="B28" s="1378" t="s">
        <v>109</v>
      </c>
      <c r="C28" s="504" t="s">
        <v>396</v>
      </c>
      <c r="D28" s="1028">
        <f>'５講師名簿'!$J$30</f>
        <v>0</v>
      </c>
      <c r="E28" s="219" t="s">
        <v>18</v>
      </c>
      <c r="H28" s="359" t="s">
        <v>757</v>
      </c>
      <c r="I28" s="360"/>
      <c r="J28" s="360"/>
      <c r="K28" s="360"/>
      <c r="L28" s="360"/>
      <c r="M28" s="360"/>
      <c r="N28" s="360"/>
      <c r="O28" s="360"/>
      <c r="P28" s="20"/>
    </row>
    <row r="29" spans="2:16" ht="30" customHeight="1">
      <c r="B29" s="1282"/>
      <c r="C29" s="505" t="s">
        <v>397</v>
      </c>
      <c r="D29" s="1028">
        <f>'５講師名簿'!$K$30</f>
        <v>0</v>
      </c>
      <c r="E29" s="219" t="s">
        <v>18</v>
      </c>
      <c r="H29" s="359" t="s">
        <v>758</v>
      </c>
      <c r="I29" s="360"/>
      <c r="J29" s="360"/>
      <c r="K29" s="360"/>
      <c r="L29" s="360"/>
      <c r="M29" s="360"/>
      <c r="N29" s="360"/>
      <c r="O29" s="360"/>
      <c r="P29" s="20"/>
    </row>
    <row r="30" spans="2:16" ht="30" customHeight="1" thickBot="1">
      <c r="B30" s="1379"/>
      <c r="C30" s="503" t="s">
        <v>303</v>
      </c>
      <c r="D30" s="1029">
        <f>'５講師名簿'!$L$30</f>
        <v>0</v>
      </c>
      <c r="E30" s="219" t="s">
        <v>18</v>
      </c>
      <c r="H30" s="359" t="s">
        <v>759</v>
      </c>
      <c r="I30" s="360"/>
      <c r="J30" s="360"/>
      <c r="K30" s="360"/>
      <c r="L30" s="360"/>
      <c r="M30" s="360"/>
      <c r="N30" s="360"/>
      <c r="O30" s="360"/>
      <c r="P30" s="20"/>
    </row>
    <row r="31" spans="2:16" ht="45" customHeight="1" thickTop="1">
      <c r="B31" s="1378" t="s">
        <v>126</v>
      </c>
      <c r="C31" s="428" t="s">
        <v>81</v>
      </c>
      <c r="D31" s="486"/>
      <c r="E31" s="309"/>
      <c r="H31" s="1444" t="s">
        <v>127</v>
      </c>
      <c r="I31" s="1445"/>
      <c r="J31" s="1445"/>
      <c r="K31" s="1445"/>
      <c r="L31" s="1445"/>
      <c r="M31" s="1445"/>
      <c r="N31" s="1445"/>
      <c r="O31" s="1445"/>
      <c r="P31" s="1446"/>
    </row>
    <row r="32" spans="2:16" ht="30.6" customHeight="1" thickBot="1">
      <c r="B32" s="1379"/>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78" t="s">
        <v>268</v>
      </c>
      <c r="C34" s="434" t="s">
        <v>62</v>
      </c>
      <c r="D34" s="486"/>
      <c r="E34" s="226"/>
      <c r="H34" s="1303"/>
      <c r="I34" s="1307"/>
      <c r="J34" s="1307"/>
      <c r="K34" s="1307"/>
      <c r="L34" s="1307"/>
      <c r="M34" s="1307"/>
      <c r="N34" s="1307"/>
      <c r="O34" s="1307"/>
      <c r="P34" s="1308"/>
    </row>
    <row r="35" spans="2:16" ht="30" customHeight="1" thickBot="1">
      <c r="B35" s="1379"/>
      <c r="C35" s="489" t="s">
        <v>124</v>
      </c>
      <c r="D35" s="308"/>
      <c r="E35" s="226"/>
      <c r="H35" s="1303"/>
      <c r="I35" s="1307"/>
      <c r="J35" s="1307"/>
      <c r="K35" s="1307"/>
      <c r="L35" s="1307"/>
      <c r="M35" s="1307"/>
      <c r="N35" s="1307"/>
      <c r="O35" s="1307"/>
      <c r="P35" s="1308"/>
    </row>
    <row r="36" spans="2:16" ht="86.25" customHeight="1" thickTop="1">
      <c r="B36" s="1274" t="s">
        <v>269</v>
      </c>
      <c r="C36" s="434" t="s">
        <v>62</v>
      </c>
      <c r="D36" s="486"/>
      <c r="E36" s="226"/>
      <c r="H36" s="1303" t="s">
        <v>1043</v>
      </c>
      <c r="I36" s="1307"/>
      <c r="J36" s="1307"/>
      <c r="K36" s="1307"/>
      <c r="L36" s="1307"/>
      <c r="M36" s="1307"/>
      <c r="N36" s="1307"/>
      <c r="O36" s="1307"/>
      <c r="P36" s="1308"/>
    </row>
    <row r="37" spans="2:16" ht="45" customHeight="1">
      <c r="B37" s="1275"/>
      <c r="C37" s="434" t="s">
        <v>82</v>
      </c>
      <c r="D37" s="317"/>
      <c r="E37" s="226"/>
      <c r="H37" s="1303" t="s">
        <v>760</v>
      </c>
      <c r="I37" s="1307"/>
      <c r="J37" s="1307"/>
      <c r="K37" s="1307"/>
      <c r="L37" s="1307"/>
      <c r="M37" s="1307"/>
      <c r="N37" s="1307"/>
      <c r="O37" s="1307"/>
      <c r="P37" s="1308"/>
    </row>
    <row r="38" spans="2:16" ht="40.200000000000003" customHeight="1">
      <c r="B38" s="1275"/>
      <c r="C38" s="428" t="s">
        <v>71</v>
      </c>
      <c r="D38" s="1245"/>
      <c r="E38" s="311"/>
      <c r="H38" s="1303" t="s">
        <v>761</v>
      </c>
      <c r="I38" s="1307"/>
      <c r="J38" s="1307"/>
      <c r="K38" s="1307"/>
      <c r="L38" s="1307"/>
      <c r="M38" s="1307"/>
      <c r="N38" s="1307"/>
      <c r="O38" s="1307"/>
      <c r="P38" s="1308"/>
    </row>
    <row r="39" spans="2:16" ht="40.200000000000003" customHeight="1">
      <c r="B39" s="1275"/>
      <c r="C39" s="428" t="s">
        <v>351</v>
      </c>
      <c r="D39" s="1245"/>
      <c r="E39" s="311"/>
      <c r="H39" s="1303" t="s">
        <v>762</v>
      </c>
      <c r="I39" s="1307"/>
      <c r="J39" s="1307"/>
      <c r="K39" s="1307"/>
      <c r="L39" s="1307"/>
      <c r="M39" s="1307"/>
      <c r="N39" s="1307"/>
      <c r="O39" s="1307"/>
      <c r="P39" s="1308"/>
    </row>
    <row r="40" spans="2:16" ht="40.200000000000003" customHeight="1" thickBot="1">
      <c r="B40" s="1276"/>
      <c r="C40" s="428" t="s">
        <v>1047</v>
      </c>
      <c r="D40" s="1246"/>
      <c r="E40" s="311"/>
      <c r="H40" s="1431" t="s">
        <v>1068</v>
      </c>
      <c r="I40" s="1432"/>
      <c r="J40" s="1432"/>
      <c r="K40" s="1432"/>
      <c r="L40" s="1432"/>
      <c r="M40" s="1432"/>
      <c r="N40" s="1432"/>
      <c r="O40" s="1432"/>
      <c r="P40" s="1433"/>
    </row>
    <row r="41" spans="2:16" s="36" customFormat="1" ht="140.4" customHeight="1" thickTop="1" thickBot="1">
      <c r="B41" s="1428" t="s">
        <v>502</v>
      </c>
      <c r="C41" s="1429"/>
      <c r="D41" s="486"/>
      <c r="E41" s="312"/>
      <c r="H41" s="1434" t="s">
        <v>1135</v>
      </c>
      <c r="I41" s="1435"/>
      <c r="J41" s="1435"/>
      <c r="K41" s="1435"/>
      <c r="L41" s="1435"/>
      <c r="M41" s="1435"/>
      <c r="N41" s="370" t="s">
        <v>412</v>
      </c>
      <c r="O41" s="364">
        <f>LEN($D$41)</f>
        <v>0</v>
      </c>
      <c r="P41" s="349" t="s">
        <v>398</v>
      </c>
    </row>
    <row r="42" spans="2:16" s="36" customFormat="1" ht="48" customHeight="1" thickBot="1">
      <c r="B42" s="1428" t="s">
        <v>503</v>
      </c>
      <c r="C42" s="1429"/>
      <c r="D42" s="308"/>
      <c r="E42" s="312"/>
      <c r="H42" s="361"/>
      <c r="I42" s="362"/>
      <c r="J42" s="362"/>
      <c r="K42" s="362"/>
      <c r="L42" s="362"/>
      <c r="M42" s="362"/>
      <c r="N42" s="362"/>
      <c r="O42" s="362"/>
      <c r="P42" s="363"/>
    </row>
    <row r="43" spans="2:16" ht="19.95" customHeight="1" thickTop="1">
      <c r="B43" s="1378" t="s">
        <v>30</v>
      </c>
      <c r="C43" s="483" t="s">
        <v>336</v>
      </c>
      <c r="D43" s="1228" t="s">
        <v>649</v>
      </c>
      <c r="E43" s="365" t="s">
        <v>371</v>
      </c>
      <c r="F43" s="221"/>
      <c r="H43" s="1279" t="s">
        <v>1008</v>
      </c>
      <c r="I43" s="1436"/>
      <c r="J43" s="1436"/>
      <c r="K43" s="1436"/>
      <c r="L43" s="1436"/>
      <c r="M43" s="1436"/>
      <c r="N43" s="1436"/>
      <c r="O43" s="1436"/>
      <c r="P43" s="1437"/>
    </row>
    <row r="44" spans="2:16" ht="19.95" customHeight="1">
      <c r="B44" s="1282"/>
      <c r="C44" s="483" t="s">
        <v>190</v>
      </c>
      <c r="D44" s="1230" t="s">
        <v>649</v>
      </c>
      <c r="E44" s="219" t="s">
        <v>371</v>
      </c>
      <c r="F44" s="1"/>
      <c r="H44" s="1438"/>
      <c r="I44" s="1439"/>
      <c r="J44" s="1439"/>
      <c r="K44" s="1439"/>
      <c r="L44" s="1439"/>
      <c r="M44" s="1439"/>
      <c r="N44" s="1439"/>
      <c r="O44" s="1439"/>
      <c r="P44" s="1440"/>
    </row>
    <row r="45" spans="2:16" ht="19.95" customHeight="1">
      <c r="B45" s="1282"/>
      <c r="C45" s="483" t="s">
        <v>191</v>
      </c>
      <c r="D45" s="1230" t="s">
        <v>649</v>
      </c>
      <c r="E45" s="310" t="s">
        <v>371</v>
      </c>
      <c r="F45" s="221"/>
      <c r="H45" s="1438"/>
      <c r="I45" s="1439"/>
      <c r="J45" s="1439"/>
      <c r="K45" s="1439"/>
      <c r="L45" s="1439"/>
      <c r="M45" s="1439"/>
      <c r="N45" s="1439"/>
      <c r="O45" s="1439"/>
      <c r="P45" s="1440"/>
    </row>
    <row r="46" spans="2:16" ht="19.95" customHeight="1">
      <c r="B46" s="1282"/>
      <c r="C46" s="483" t="s">
        <v>337</v>
      </c>
      <c r="D46" s="1230" t="s">
        <v>649</v>
      </c>
      <c r="E46" s="219" t="s">
        <v>371</v>
      </c>
      <c r="F46" s="1"/>
      <c r="H46" s="1438"/>
      <c r="I46" s="1439"/>
      <c r="J46" s="1439"/>
      <c r="K46" s="1439"/>
      <c r="L46" s="1439"/>
      <c r="M46" s="1439"/>
      <c r="N46" s="1439"/>
      <c r="O46" s="1439"/>
      <c r="P46" s="1440"/>
    </row>
    <row r="47" spans="2:16" ht="19.95" customHeight="1">
      <c r="B47" s="1282"/>
      <c r="C47" s="483" t="s">
        <v>192</v>
      </c>
      <c r="D47" s="1230" t="s">
        <v>649</v>
      </c>
      <c r="E47" s="310" t="s">
        <v>371</v>
      </c>
      <c r="F47" s="221"/>
      <c r="H47" s="1438"/>
      <c r="I47" s="1439"/>
      <c r="J47" s="1439"/>
      <c r="K47" s="1439"/>
      <c r="L47" s="1439"/>
      <c r="M47" s="1439"/>
      <c r="N47" s="1439"/>
      <c r="O47" s="1439"/>
      <c r="P47" s="1440"/>
    </row>
    <row r="48" spans="2:16" ht="19.95" customHeight="1">
      <c r="B48" s="1282"/>
      <c r="C48" s="483" t="s">
        <v>338</v>
      </c>
      <c r="D48" s="1230" t="s">
        <v>649</v>
      </c>
      <c r="E48" s="219" t="s">
        <v>371</v>
      </c>
      <c r="F48" s="1"/>
      <c r="H48" s="1438"/>
      <c r="I48" s="1439"/>
      <c r="J48" s="1439"/>
      <c r="K48" s="1439"/>
      <c r="L48" s="1439"/>
      <c r="M48" s="1439"/>
      <c r="N48" s="1439"/>
      <c r="O48" s="1439"/>
      <c r="P48" s="1440"/>
    </row>
    <row r="49" spans="2:16" ht="19.95" customHeight="1">
      <c r="B49" s="1282"/>
      <c r="C49" s="483" t="s">
        <v>193</v>
      </c>
      <c r="D49" s="1230"/>
      <c r="E49" s="310" t="s">
        <v>371</v>
      </c>
      <c r="F49" s="221"/>
      <c r="H49" s="1438"/>
      <c r="I49" s="1439"/>
      <c r="J49" s="1439"/>
      <c r="K49" s="1439"/>
      <c r="L49" s="1439"/>
      <c r="M49" s="1439"/>
      <c r="N49" s="1439"/>
      <c r="O49" s="1439"/>
      <c r="P49" s="1440"/>
    </row>
    <row r="50" spans="2:16" ht="19.95" customHeight="1">
      <c r="B50" s="1282"/>
      <c r="C50" s="483" t="s">
        <v>265</v>
      </c>
      <c r="D50" s="1230"/>
      <c r="E50" s="219" t="s">
        <v>371</v>
      </c>
      <c r="F50" s="1"/>
      <c r="H50" s="1438"/>
      <c r="I50" s="1439"/>
      <c r="J50" s="1439"/>
      <c r="K50" s="1439"/>
      <c r="L50" s="1439"/>
      <c r="M50" s="1439"/>
      <c r="N50" s="1439"/>
      <c r="O50" s="1439"/>
      <c r="P50" s="1440"/>
    </row>
    <row r="51" spans="2:16" ht="19.95" customHeight="1">
      <c r="B51" s="1282"/>
      <c r="C51" s="483" t="s">
        <v>339</v>
      </c>
      <c r="D51" s="1230"/>
      <c r="E51" s="310" t="s">
        <v>371</v>
      </c>
      <c r="F51" s="221"/>
      <c r="H51" s="1438"/>
      <c r="I51" s="1439"/>
      <c r="J51" s="1439"/>
      <c r="K51" s="1439"/>
      <c r="L51" s="1439"/>
      <c r="M51" s="1439"/>
      <c r="N51" s="1439"/>
      <c r="O51" s="1439"/>
      <c r="P51" s="1440"/>
    </row>
    <row r="52" spans="2:16" ht="19.95" customHeight="1">
      <c r="B52" s="1282"/>
      <c r="C52" s="483" t="s">
        <v>332</v>
      </c>
      <c r="D52" s="1230" t="s">
        <v>649</v>
      </c>
      <c r="E52" s="219" t="s">
        <v>371</v>
      </c>
      <c r="F52" s="1"/>
      <c r="H52" s="1438"/>
      <c r="I52" s="1439"/>
      <c r="J52" s="1439"/>
      <c r="K52" s="1439"/>
      <c r="L52" s="1439"/>
      <c r="M52" s="1439"/>
      <c r="N52" s="1439"/>
      <c r="O52" s="1439"/>
      <c r="P52" s="1440"/>
    </row>
    <row r="53" spans="2:16" ht="19.95" customHeight="1">
      <c r="B53" s="1282"/>
      <c r="C53" s="483" t="s">
        <v>333</v>
      </c>
      <c r="D53" s="1230" t="s">
        <v>649</v>
      </c>
      <c r="E53" s="310" t="s">
        <v>371</v>
      </c>
      <c r="F53" s="221"/>
      <c r="H53" s="1438"/>
      <c r="I53" s="1439"/>
      <c r="J53" s="1439"/>
      <c r="K53" s="1439"/>
      <c r="L53" s="1439"/>
      <c r="M53" s="1439"/>
      <c r="N53" s="1439"/>
      <c r="O53" s="1439"/>
      <c r="P53" s="1440"/>
    </row>
    <row r="54" spans="2:16" ht="19.95" customHeight="1" thickBot="1">
      <c r="B54" s="1301"/>
      <c r="C54" s="490" t="s">
        <v>194</v>
      </c>
      <c r="D54" s="1243" t="s">
        <v>649</v>
      </c>
      <c r="E54" s="366" t="s">
        <v>371</v>
      </c>
      <c r="F54" s="1"/>
      <c r="H54" s="1441"/>
      <c r="I54" s="1442"/>
      <c r="J54" s="1442"/>
      <c r="K54" s="1442"/>
      <c r="L54" s="1442"/>
      <c r="M54" s="1442"/>
      <c r="N54" s="1442"/>
      <c r="O54" s="1442"/>
      <c r="P54" s="1443"/>
    </row>
    <row r="55" spans="2:16">
      <c r="B55" s="21"/>
    </row>
  </sheetData>
  <sheetProtection sheet="1" formatCells="0" formatColumns="0" formatRows="0"/>
  <mergeCells count="48">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72" t="s">
        <v>434</v>
      </c>
      <c r="C3" s="1273"/>
      <c r="D3" s="1013" t="str">
        <f>Data!$A$11</f>
        <v>離職者等再就職訓練（６箇月）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22"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95" t="s">
        <v>555</v>
      </c>
      <c r="C14" s="1295"/>
      <c r="D14" s="545"/>
      <c r="E14" s="541"/>
      <c r="H14" s="1291" t="s">
        <v>410</v>
      </c>
      <c r="I14" s="1292"/>
      <c r="J14" s="1292"/>
      <c r="K14" s="1292"/>
      <c r="L14" s="1292"/>
      <c r="M14" s="1292"/>
      <c r="N14" s="1292"/>
      <c r="O14" s="1292"/>
      <c r="P14" s="1293"/>
    </row>
    <row r="15" spans="1:16" ht="50.4" customHeight="1" thickTop="1" thickBot="1">
      <c r="B15" s="1301" t="s">
        <v>707</v>
      </c>
      <c r="C15" s="1302"/>
      <c r="D15" s="1250"/>
      <c r="E15" s="526" t="s">
        <v>787</v>
      </c>
      <c r="H15" s="1303"/>
      <c r="I15" s="1304"/>
      <c r="J15" s="1304"/>
      <c r="K15" s="1304"/>
      <c r="L15" s="1304"/>
      <c r="M15" s="1304"/>
      <c r="N15" s="1304"/>
      <c r="O15" s="1304"/>
      <c r="P15" s="1305"/>
    </row>
    <row r="16" spans="1:16" ht="12.6" customHeight="1">
      <c r="B16" s="89"/>
      <c r="C16" s="89"/>
      <c r="D16" s="540"/>
      <c r="E16" s="542"/>
    </row>
    <row r="17" spans="2:16" ht="20.399999999999999" customHeight="1" thickBot="1">
      <c r="B17" s="1295" t="s">
        <v>558</v>
      </c>
      <c r="C17" s="1295"/>
      <c r="D17" s="223"/>
      <c r="E17" s="223"/>
    </row>
    <row r="18" spans="2:16" ht="20.399999999999999" customHeight="1" thickBot="1">
      <c r="B18" s="1272" t="s">
        <v>329</v>
      </c>
      <c r="C18" s="1273"/>
      <c r="D18" s="1034" t="str">
        <f>IF('４訓練の概要'!D13="","無",'４訓練の概要'!D13)</f>
        <v>無</v>
      </c>
      <c r="E18" s="373"/>
      <c r="H18" s="1457" t="s">
        <v>657</v>
      </c>
      <c r="I18" s="1460"/>
      <c r="J18" s="1460"/>
      <c r="K18" s="1460"/>
      <c r="L18" s="1460"/>
      <c r="M18" s="1460"/>
      <c r="N18" s="1460"/>
      <c r="O18" s="1460"/>
      <c r="P18" s="1461"/>
    </row>
    <row r="19" spans="2:16" ht="34.200000000000003" customHeight="1" thickTop="1">
      <c r="B19" s="1267" t="s">
        <v>559</v>
      </c>
      <c r="C19" s="1374"/>
      <c r="D19" s="1251"/>
      <c r="E19" s="219" t="s">
        <v>788</v>
      </c>
      <c r="H19" s="1279" t="s">
        <v>796</v>
      </c>
      <c r="I19" s="1436"/>
      <c r="J19" s="1436"/>
      <c r="K19" s="1436"/>
      <c r="L19" s="1436"/>
      <c r="M19" s="1436"/>
      <c r="N19" s="1436"/>
      <c r="O19" s="1436"/>
      <c r="P19" s="1437"/>
    </row>
    <row r="20" spans="2:16" ht="38.4" customHeight="1" thickBot="1">
      <c r="B20" s="1270" t="s">
        <v>795</v>
      </c>
      <c r="C20" s="1384"/>
      <c r="D20" s="1252"/>
      <c r="E20" s="530" t="s">
        <v>797</v>
      </c>
      <c r="H20" s="1288"/>
      <c r="I20" s="1289"/>
      <c r="J20" s="1289"/>
      <c r="K20" s="1289"/>
      <c r="L20" s="1289"/>
      <c r="M20" s="1289"/>
      <c r="N20" s="1289"/>
      <c r="O20" s="1289"/>
      <c r="P20" s="1290"/>
    </row>
    <row r="21" spans="2:16" ht="13.2" customHeight="1"/>
    <row r="22" spans="2:16" ht="13.8" thickBot="1">
      <c r="B22" s="950" t="s">
        <v>794</v>
      </c>
    </row>
    <row r="23" spans="2:16" ht="25.95" customHeight="1">
      <c r="B23" s="1457" t="s">
        <v>803</v>
      </c>
      <c r="C23" s="1458"/>
      <c r="D23" s="1030" t="str">
        <f>IF('４訓練の概要'!D14="","無",'４訓練の概要'!D14)</f>
        <v>無</v>
      </c>
      <c r="E23" s="328"/>
      <c r="G23" s="78"/>
      <c r="H23" s="1452" t="s">
        <v>960</v>
      </c>
      <c r="I23" s="1453"/>
      <c r="J23" s="1453"/>
      <c r="K23" s="1453"/>
      <c r="L23" s="1453"/>
      <c r="M23" s="1453"/>
      <c r="N23" s="1453"/>
      <c r="O23" s="1453"/>
      <c r="P23" s="1454"/>
    </row>
    <row r="24" spans="2:16" ht="25.95" customHeight="1" thickBot="1">
      <c r="B24" s="1441" t="s">
        <v>786</v>
      </c>
      <c r="C24" s="1459"/>
      <c r="D24" s="1031">
        <f>IF(D23="有",10000,IF(D23="無",0,""))</f>
        <v>0</v>
      </c>
      <c r="E24" s="951" t="s">
        <v>791</v>
      </c>
      <c r="G24" s="78"/>
      <c r="H24" s="1441"/>
      <c r="I24" s="1455"/>
      <c r="J24" s="1455"/>
      <c r="K24" s="1455"/>
      <c r="L24" s="1455"/>
      <c r="M24" s="1455"/>
      <c r="N24" s="1455"/>
      <c r="O24" s="1455"/>
      <c r="P24" s="1456"/>
    </row>
    <row r="26" spans="2:16" ht="13.8" thickBot="1">
      <c r="B26" s="950" t="s">
        <v>990</v>
      </c>
    </row>
    <row r="27" spans="2:16" ht="25.95" customHeight="1">
      <c r="B27" s="1457" t="s">
        <v>789</v>
      </c>
      <c r="C27" s="1458"/>
      <c r="D27" s="1030" t="str">
        <f>IF('４訓練の概要'!D17="","無",'４訓練の概要'!D17)</f>
        <v>無</v>
      </c>
      <c r="E27" s="328"/>
      <c r="H27" s="1452" t="s">
        <v>961</v>
      </c>
      <c r="I27" s="1453"/>
      <c r="J27" s="1453"/>
      <c r="K27" s="1453"/>
      <c r="L27" s="1453"/>
      <c r="M27" s="1453"/>
      <c r="N27" s="1453"/>
      <c r="O27" s="1453"/>
      <c r="P27" s="1454"/>
    </row>
    <row r="28" spans="2:16" ht="25.95" customHeight="1" thickBot="1">
      <c r="B28" s="1450" t="s">
        <v>793</v>
      </c>
      <c r="C28" s="1451"/>
      <c r="D28" s="1032">
        <f>IF(D27="有",20000,IF(D27="無",0,""))</f>
        <v>0</v>
      </c>
      <c r="E28" s="954" t="s">
        <v>791</v>
      </c>
      <c r="H28" s="1441"/>
      <c r="I28" s="1455"/>
      <c r="J28" s="1455"/>
      <c r="K28" s="1455"/>
      <c r="L28" s="1455"/>
      <c r="M28" s="1455"/>
      <c r="N28" s="1455"/>
      <c r="O28" s="1455"/>
      <c r="P28" s="1456"/>
    </row>
  </sheetData>
  <sheetProtection sheet="1" formatCells="0" formatColumns="0" formatRows="0"/>
  <mergeCells count="22">
    <mergeCell ref="B3:C3"/>
    <mergeCell ref="B4:B6"/>
    <mergeCell ref="B8:B10"/>
    <mergeCell ref="B7:C7"/>
    <mergeCell ref="B12:C12"/>
    <mergeCell ref="B11:C11"/>
    <mergeCell ref="B19:C19"/>
    <mergeCell ref="B20:C20"/>
    <mergeCell ref="B15:C15"/>
    <mergeCell ref="H14:P14"/>
    <mergeCell ref="B14:C14"/>
    <mergeCell ref="B17:C17"/>
    <mergeCell ref="H19:P20"/>
    <mergeCell ref="B18:C18"/>
    <mergeCell ref="H15:P15"/>
    <mergeCell ref="H18:P18"/>
    <mergeCell ref="B28:C28"/>
    <mergeCell ref="H23:P24"/>
    <mergeCell ref="H27:P28"/>
    <mergeCell ref="B23:C23"/>
    <mergeCell ref="B24:C24"/>
    <mergeCell ref="B27:C2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72" t="s">
        <v>434</v>
      </c>
      <c r="C3" s="1273"/>
      <c r="D3" s="1013" t="str">
        <f>Data!$A$11</f>
        <v>離職者等再就職訓練（６箇月）</v>
      </c>
      <c r="E3" s="218"/>
    </row>
    <row r="4" spans="1:16" ht="19.95" customHeight="1">
      <c r="B4" s="1468" t="s">
        <v>545</v>
      </c>
      <c r="C4" s="525" t="s">
        <v>344</v>
      </c>
      <c r="D4" s="1014" t="str">
        <f>Data!$I$30</f>
        <v/>
      </c>
      <c r="E4" s="226"/>
    </row>
    <row r="5" spans="1:16" ht="19.95" customHeight="1">
      <c r="B5" s="1468"/>
      <c r="C5" s="525" t="s">
        <v>548</v>
      </c>
      <c r="D5" s="1014" t="str">
        <f>Data!$I$26</f>
        <v/>
      </c>
      <c r="E5" s="226"/>
    </row>
    <row r="6" spans="1:16" ht="19.95" customHeight="1">
      <c r="B6" s="1468"/>
      <c r="C6" s="525" t="s">
        <v>546</v>
      </c>
      <c r="D6" s="1022" t="str">
        <f>CONCATENATE(Data!$I$27,"　",Data!$I$28)</f>
        <v>　</v>
      </c>
      <c r="E6" s="226"/>
    </row>
    <row r="7" spans="1:16" ht="19.95" customHeight="1">
      <c r="B7" s="1267" t="s">
        <v>419</v>
      </c>
      <c r="C7" s="1277"/>
      <c r="D7" s="1014" t="str">
        <f>Data!$I$35</f>
        <v/>
      </c>
      <c r="E7" s="226"/>
    </row>
    <row r="8" spans="1:16" ht="19.95" customHeight="1">
      <c r="B8" s="1468" t="s">
        <v>547</v>
      </c>
      <c r="C8" s="525" t="s">
        <v>344</v>
      </c>
      <c r="D8" s="1014" t="str">
        <f>Data!$I$40</f>
        <v/>
      </c>
      <c r="E8" s="226"/>
    </row>
    <row r="9" spans="1:16" ht="19.95" customHeight="1">
      <c r="B9" s="1468"/>
      <c r="C9" s="525" t="s">
        <v>548</v>
      </c>
      <c r="D9" s="1014" t="str">
        <f>Data!$I$36</f>
        <v/>
      </c>
      <c r="E9" s="226"/>
    </row>
    <row r="10" spans="1:16" ht="19.95" customHeight="1">
      <c r="B10" s="1468"/>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384"/>
      <c r="D12" s="1015" t="str">
        <f>Data!$I$138</f>
        <v/>
      </c>
      <c r="E12" s="511" t="s">
        <v>18</v>
      </c>
      <c r="F12" s="89"/>
    </row>
    <row r="13" spans="1:16" ht="20.399999999999999" customHeight="1" thickBot="1">
      <c r="B13" s="1462" t="s">
        <v>555</v>
      </c>
      <c r="C13" s="1462"/>
      <c r="D13" s="528"/>
      <c r="E13" s="529"/>
      <c r="H13" s="1464" t="s">
        <v>410</v>
      </c>
      <c r="I13" s="1465"/>
      <c r="J13" s="1465"/>
      <c r="K13" s="1465"/>
      <c r="L13" s="1465"/>
      <c r="M13" s="1465"/>
      <c r="N13" s="1465"/>
      <c r="O13" s="1465"/>
      <c r="P13" s="1466"/>
    </row>
    <row r="14" spans="1:16" ht="50.4" customHeight="1" thickBot="1">
      <c r="B14" s="1379" t="s">
        <v>550</v>
      </c>
      <c r="C14" s="1463"/>
      <c r="D14" s="1033">
        <f>D15+D16+D17</f>
        <v>0</v>
      </c>
      <c r="E14" s="523" t="s">
        <v>551</v>
      </c>
      <c r="H14" s="1306"/>
      <c r="I14" s="1307"/>
      <c r="J14" s="1307"/>
      <c r="K14" s="1307"/>
      <c r="L14" s="1307"/>
      <c r="M14" s="1307"/>
      <c r="N14" s="1307"/>
      <c r="O14" s="1307"/>
      <c r="P14" s="1308"/>
    </row>
    <row r="15" spans="1:16" ht="50.4" customHeight="1" thickTop="1" thickBot="1">
      <c r="B15" s="1267" t="s">
        <v>556</v>
      </c>
      <c r="C15" s="1268"/>
      <c r="D15" s="1250"/>
      <c r="E15" s="527" t="s">
        <v>551</v>
      </c>
      <c r="H15" s="359" t="s">
        <v>554</v>
      </c>
      <c r="I15" s="360"/>
      <c r="J15" s="360"/>
      <c r="K15" s="360"/>
      <c r="L15" s="360"/>
      <c r="M15" s="360"/>
      <c r="N15" s="360"/>
      <c r="O15" s="360"/>
      <c r="P15" s="20"/>
    </row>
    <row r="16" spans="1:16" ht="50.4" customHeight="1" thickTop="1" thickBot="1">
      <c r="B16" s="1267" t="s">
        <v>557</v>
      </c>
      <c r="C16" s="1268"/>
      <c r="D16" s="1250"/>
      <c r="E16" s="570" t="s">
        <v>552</v>
      </c>
      <c r="H16" s="359" t="s">
        <v>553</v>
      </c>
      <c r="I16" s="360"/>
      <c r="J16" s="360"/>
      <c r="K16" s="360"/>
      <c r="L16" s="360"/>
      <c r="M16" s="360"/>
      <c r="N16" s="360"/>
      <c r="O16" s="360"/>
      <c r="P16" s="20"/>
    </row>
    <row r="17" spans="2:16" ht="50.4" customHeight="1" thickTop="1" thickBot="1">
      <c r="B17" s="1301" t="s">
        <v>801</v>
      </c>
      <c r="C17" s="1467"/>
      <c r="D17" s="1250"/>
      <c r="E17" s="526" t="s">
        <v>552</v>
      </c>
      <c r="H17" s="564" t="s">
        <v>802</v>
      </c>
      <c r="I17" s="919"/>
      <c r="J17" s="919"/>
      <c r="K17" s="919"/>
      <c r="L17" s="919"/>
      <c r="M17" s="919"/>
      <c r="N17" s="919"/>
      <c r="O17" s="919"/>
      <c r="P17" s="920"/>
    </row>
    <row r="18" spans="2:16" ht="20.399999999999999" customHeight="1" thickBot="1">
      <c r="B18" s="1295" t="s">
        <v>558</v>
      </c>
      <c r="C18" s="1295"/>
      <c r="D18" s="223"/>
      <c r="E18" s="223"/>
    </row>
    <row r="19" spans="2:16" ht="20.399999999999999" customHeight="1" thickBot="1">
      <c r="B19" s="1272" t="s">
        <v>329</v>
      </c>
      <c r="C19" s="1273"/>
      <c r="D19" s="1034" t="str">
        <f>IF('４訓練の概要'!D13="","無",'４訓練の概要'!D13)</f>
        <v>無</v>
      </c>
      <c r="E19" s="373"/>
    </row>
    <row r="20" spans="2:16" ht="34.200000000000003" customHeight="1" thickTop="1">
      <c r="B20" s="1267" t="s">
        <v>559</v>
      </c>
      <c r="C20" s="1374"/>
      <c r="D20" s="1251"/>
      <c r="E20" s="219" t="s">
        <v>560</v>
      </c>
      <c r="H20" s="1279" t="s">
        <v>736</v>
      </c>
      <c r="I20" s="1436"/>
      <c r="J20" s="1436"/>
      <c r="K20" s="1436"/>
      <c r="L20" s="1436"/>
      <c r="M20" s="1436"/>
      <c r="N20" s="1436"/>
      <c r="O20" s="1436"/>
      <c r="P20" s="1437"/>
    </row>
    <row r="21" spans="2:16" ht="38.4" customHeight="1" thickBot="1">
      <c r="B21" s="1270" t="s">
        <v>735</v>
      </c>
      <c r="C21" s="1384"/>
      <c r="D21" s="1252"/>
      <c r="E21" s="530" t="s">
        <v>561</v>
      </c>
      <c r="H21" s="1288"/>
      <c r="I21" s="1289"/>
      <c r="J21" s="1289"/>
      <c r="K21" s="1289"/>
      <c r="L21" s="1289"/>
      <c r="M21" s="1289"/>
      <c r="N21" s="1289"/>
      <c r="O21" s="1289"/>
      <c r="P21" s="1290"/>
    </row>
  </sheetData>
  <sheetProtection sheet="1" formatCells="0" formatColumns="0" formatRows="0"/>
  <mergeCells count="18">
    <mergeCell ref="B12:C12"/>
    <mergeCell ref="B3:C3"/>
    <mergeCell ref="B4:B6"/>
    <mergeCell ref="B7:C7"/>
    <mergeCell ref="B8:B10"/>
    <mergeCell ref="B11:C11"/>
    <mergeCell ref="B19:C19"/>
    <mergeCell ref="B20:C20"/>
    <mergeCell ref="H20:P21"/>
    <mergeCell ref="B21:C21"/>
    <mergeCell ref="B13:C13"/>
    <mergeCell ref="B14:C14"/>
    <mergeCell ref="H14:P14"/>
    <mergeCell ref="B15:C15"/>
    <mergeCell ref="B16:C16"/>
    <mergeCell ref="B18:C18"/>
    <mergeCell ref="H13:P13"/>
    <mergeCell ref="B17:C1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72" t="s">
        <v>434</v>
      </c>
      <c r="C3" s="1273"/>
      <c r="D3" s="534" t="str">
        <f>Data!$A$11</f>
        <v>離職者等再就職訓練（６箇月）</v>
      </c>
      <c r="E3" s="218"/>
    </row>
    <row r="4" spans="1:16" ht="30" customHeight="1" thickBot="1">
      <c r="B4" s="1267" t="s">
        <v>568</v>
      </c>
      <c r="C4" s="1374"/>
      <c r="D4" s="535" t="str">
        <f>Data!$I$69</f>
        <v/>
      </c>
      <c r="E4" s="524"/>
    </row>
    <row r="5" spans="1:16" ht="30" customHeight="1" thickBot="1">
      <c r="B5" s="1270" t="s">
        <v>16</v>
      </c>
      <c r="C5" s="1384"/>
      <c r="D5" s="536" t="str">
        <f>Data!$A$9</f>
        <v/>
      </c>
      <c r="E5" s="532"/>
      <c r="H5" s="1291" t="s">
        <v>410</v>
      </c>
      <c r="I5" s="1292"/>
      <c r="J5" s="1292"/>
      <c r="K5" s="1292"/>
      <c r="L5" s="1292"/>
      <c r="M5" s="1292"/>
      <c r="N5" s="1292"/>
      <c r="O5" s="1292"/>
      <c r="P5" s="1293"/>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5" t="s">
        <v>566</v>
      </c>
      <c r="C7" s="1476"/>
      <c r="D7" s="502"/>
      <c r="E7" s="984"/>
      <c r="H7" s="1469" t="s">
        <v>1048</v>
      </c>
      <c r="I7" s="1474"/>
      <c r="J7" s="1474"/>
      <c r="K7" s="1474"/>
      <c r="L7" s="1474"/>
      <c r="M7" s="1474"/>
      <c r="N7" s="370" t="s">
        <v>412</v>
      </c>
      <c r="O7" s="364">
        <f>LEN($D7)</f>
        <v>0</v>
      </c>
      <c r="P7" s="349" t="s">
        <v>398</v>
      </c>
    </row>
    <row r="8" spans="1:16" s="36" customFormat="1" ht="30" customHeight="1" thickTop="1" thickBot="1">
      <c r="B8" s="1471" t="s">
        <v>580</v>
      </c>
      <c r="C8" s="537" t="s">
        <v>581</v>
      </c>
      <c r="D8" s="1253">
        <f>'4-3実習生受入企業一覧(デュアル)'!$D$10</f>
        <v>0</v>
      </c>
      <c r="E8" s="312" t="s">
        <v>583</v>
      </c>
      <c r="H8" s="1469" t="s">
        <v>764</v>
      </c>
      <c r="I8" s="1470"/>
      <c r="J8" s="1470"/>
      <c r="K8" s="1470"/>
      <c r="L8" s="1470"/>
      <c r="M8" s="1470"/>
      <c r="N8" s="370"/>
      <c r="O8" s="364"/>
      <c r="P8" s="349"/>
    </row>
    <row r="9" spans="1:16" s="36" customFormat="1" ht="30" customHeight="1" thickBot="1">
      <c r="B9" s="1471"/>
      <c r="C9" s="537" t="s">
        <v>582</v>
      </c>
      <c r="D9" s="1254">
        <f>'4-3実習生受入企業一覧(デュアル)'!$I$10</f>
        <v>0</v>
      </c>
      <c r="E9" s="312" t="s">
        <v>584</v>
      </c>
      <c r="H9" s="1469" t="s">
        <v>1147</v>
      </c>
      <c r="I9" s="1470"/>
      <c r="J9" s="1470"/>
      <c r="K9" s="1470"/>
      <c r="L9" s="1470"/>
      <c r="M9" s="1470"/>
      <c r="N9" s="370"/>
      <c r="O9" s="364"/>
      <c r="P9" s="349"/>
    </row>
    <row r="10" spans="1:16" s="36" customFormat="1" ht="181.95" customHeight="1" thickTop="1" thickBot="1">
      <c r="B10" s="1472" t="s">
        <v>567</v>
      </c>
      <c r="C10" s="1473"/>
      <c r="D10" s="308"/>
      <c r="E10" s="533"/>
      <c r="H10" s="1469" t="s">
        <v>1009</v>
      </c>
      <c r="I10" s="1474"/>
      <c r="J10" s="1474"/>
      <c r="K10" s="1474"/>
      <c r="L10" s="1474"/>
      <c r="M10" s="1474"/>
      <c r="N10" s="370" t="s">
        <v>412</v>
      </c>
      <c r="O10" s="364">
        <f>LEN($D10)</f>
        <v>0</v>
      </c>
      <c r="P10" s="349" t="s">
        <v>398</v>
      </c>
    </row>
    <row r="11" spans="1:16">
      <c r="B11" s="21"/>
    </row>
  </sheetData>
  <sheetProtection sheet="1" formatCells="0" formatColumns="0" formatRows="0"/>
  <mergeCells count="11">
    <mergeCell ref="B10:C10"/>
    <mergeCell ref="H5:P5"/>
    <mergeCell ref="H10:M10"/>
    <mergeCell ref="B7:C7"/>
    <mergeCell ref="H7:M7"/>
    <mergeCell ref="B5:C5"/>
    <mergeCell ref="B3:C3"/>
    <mergeCell ref="B4:C4"/>
    <mergeCell ref="H8:M8"/>
    <mergeCell ref="H9:M9"/>
    <mergeCell ref="B8:B9"/>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79" t="s">
        <v>763</v>
      </c>
      <c r="C2" s="1479"/>
      <c r="D2" s="1479"/>
      <c r="E2" s="1479"/>
      <c r="F2" s="1479"/>
      <c r="G2" s="1479"/>
      <c r="H2" s="1479"/>
      <c r="I2" s="1479"/>
      <c r="J2" s="1479"/>
      <c r="K2" s="1479"/>
    </row>
    <row r="3" spans="2:13">
      <c r="B3" s="880"/>
      <c r="C3" s="880"/>
      <c r="D3" s="880"/>
      <c r="E3" s="880"/>
      <c r="F3" s="880"/>
      <c r="G3" s="880"/>
      <c r="H3" s="880"/>
      <c r="I3" s="880"/>
      <c r="J3" s="880"/>
      <c r="K3" s="880"/>
    </row>
    <row r="4" spans="2:13" ht="18.75" customHeight="1">
      <c r="B4" s="880"/>
      <c r="C4" s="881"/>
      <c r="D4" s="880"/>
      <c r="E4" s="880"/>
      <c r="F4" s="881"/>
      <c r="G4" s="881"/>
      <c r="H4" s="884" t="s">
        <v>521</v>
      </c>
      <c r="I4" s="1480" t="str">
        <f>Data!$A$9</f>
        <v/>
      </c>
      <c r="J4" s="1480" t="str">
        <f>Data!$A$9</f>
        <v/>
      </c>
      <c r="K4" s="1480" t="str">
        <f>Data!$A$9</f>
        <v/>
      </c>
      <c r="L4" s="885"/>
    </row>
    <row r="5" spans="2:13" ht="18.75" customHeight="1">
      <c r="B5" s="880"/>
      <c r="C5" s="881"/>
      <c r="D5" s="880"/>
      <c r="E5" s="880"/>
      <c r="F5" s="881"/>
      <c r="G5" s="881"/>
      <c r="H5" s="884" t="s">
        <v>26</v>
      </c>
      <c r="I5" s="1480" t="str">
        <f>Data!$I$69</f>
        <v/>
      </c>
      <c r="J5" s="1480" t="str">
        <f>Data!$I$69</f>
        <v/>
      </c>
      <c r="K5" s="1480" t="str">
        <f>Data!$I$69</f>
        <v/>
      </c>
    </row>
    <row r="6" spans="2:13" ht="18.75" customHeight="1">
      <c r="B6" s="880"/>
      <c r="C6" s="881"/>
      <c r="D6" s="880"/>
      <c r="E6" s="880"/>
      <c r="F6" s="881"/>
      <c r="G6" s="881"/>
      <c r="H6" s="886"/>
      <c r="I6" s="887"/>
      <c r="J6" s="887"/>
      <c r="K6" s="887"/>
    </row>
    <row r="7" spans="2:13" ht="18.75" customHeight="1" thickBot="1">
      <c r="B7" s="1481" t="s">
        <v>522</v>
      </c>
      <c r="C7" s="1481"/>
      <c r="D7" s="1481"/>
      <c r="E7" s="1481"/>
      <c r="F7" s="1481"/>
      <c r="G7" s="1481"/>
      <c r="H7" s="1481"/>
      <c r="I7" s="1481"/>
      <c r="J7" s="1481"/>
      <c r="K7" s="1481"/>
    </row>
    <row r="8" spans="2:13" ht="27" customHeight="1">
      <c r="B8" s="888" t="s">
        <v>523</v>
      </c>
      <c r="C8" s="890" t="s">
        <v>524</v>
      </c>
      <c r="D8" s="889" t="s">
        <v>79</v>
      </c>
      <c r="E8" s="889" t="s">
        <v>525</v>
      </c>
      <c r="F8" s="889" t="s">
        <v>526</v>
      </c>
      <c r="G8" s="1482" t="s">
        <v>344</v>
      </c>
      <c r="H8" s="1483"/>
      <c r="I8" s="889" t="s">
        <v>23</v>
      </c>
      <c r="J8" s="890" t="s">
        <v>527</v>
      </c>
      <c r="K8" s="891" t="s">
        <v>528</v>
      </c>
    </row>
    <row r="9" spans="2:13" ht="27" customHeight="1" thickBot="1">
      <c r="B9" s="892" t="s">
        <v>85</v>
      </c>
      <c r="C9" s="893" t="s">
        <v>529</v>
      </c>
      <c r="D9" s="893" t="s">
        <v>530</v>
      </c>
      <c r="E9" s="894" t="s">
        <v>531</v>
      </c>
      <c r="F9" s="893" t="s">
        <v>532</v>
      </c>
      <c r="G9" s="1477" t="s">
        <v>533</v>
      </c>
      <c r="H9" s="1478"/>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8"/>
      <c r="H12" s="1489"/>
      <c r="I12" s="513"/>
      <c r="J12" s="513"/>
      <c r="K12" s="993"/>
      <c r="M12" s="905" t="s">
        <v>739</v>
      </c>
    </row>
    <row r="13" spans="2:13" s="36" customFormat="1" ht="22.5" customHeight="1">
      <c r="B13" s="904" t="str">
        <f>IF(C13&lt;&gt;"",COUNTA($C$12:C13),"")</f>
        <v/>
      </c>
      <c r="C13" s="1178"/>
      <c r="D13" s="1179"/>
      <c r="E13" s="1180"/>
      <c r="F13" s="1181"/>
      <c r="G13" s="1490"/>
      <c r="H13" s="1491"/>
      <c r="I13" s="1182"/>
      <c r="J13" s="1182"/>
      <c r="K13" s="1183"/>
    </row>
    <row r="14" spans="2:13" s="36" customFormat="1" ht="22.5" customHeight="1">
      <c r="B14" s="904" t="str">
        <f>IF(C14&lt;&gt;"",COUNTA($C$12:C14),"")</f>
        <v/>
      </c>
      <c r="C14" s="878"/>
      <c r="D14" s="508"/>
      <c r="E14" s="989"/>
      <c r="F14" s="509"/>
      <c r="G14" s="1484"/>
      <c r="H14" s="1485"/>
      <c r="I14" s="510"/>
      <c r="J14" s="510"/>
      <c r="K14" s="514"/>
    </row>
    <row r="15" spans="2:13" s="36" customFormat="1" ht="22.5" customHeight="1">
      <c r="B15" s="904" t="str">
        <f>IF(C15&lt;&gt;"",COUNTA($C$12:C15),"")</f>
        <v/>
      </c>
      <c r="C15" s="878"/>
      <c r="D15" s="508"/>
      <c r="E15" s="989"/>
      <c r="F15" s="509"/>
      <c r="G15" s="1484"/>
      <c r="H15" s="1485"/>
      <c r="I15" s="510"/>
      <c r="J15" s="510"/>
      <c r="K15" s="514"/>
    </row>
    <row r="16" spans="2:13" s="36" customFormat="1" ht="22.5" customHeight="1">
      <c r="B16" s="904" t="str">
        <f>IF(C16&lt;&gt;"",COUNTA($C$12:C16),"")</f>
        <v/>
      </c>
      <c r="C16" s="878"/>
      <c r="D16" s="508"/>
      <c r="E16" s="989"/>
      <c r="F16" s="509"/>
      <c r="G16" s="1484"/>
      <c r="H16" s="1485"/>
      <c r="I16" s="510"/>
      <c r="J16" s="510"/>
      <c r="K16" s="514"/>
    </row>
    <row r="17" spans="2:13" s="36" customFormat="1" ht="22.5" customHeight="1">
      <c r="B17" s="904" t="str">
        <f>IF(C17&lt;&gt;"",COUNTA($C$12:C17),"")</f>
        <v/>
      </c>
      <c r="C17" s="878"/>
      <c r="D17" s="508">
        <v>0</v>
      </c>
      <c r="E17" s="989"/>
      <c r="F17" s="509"/>
      <c r="G17" s="1484"/>
      <c r="H17" s="1485"/>
      <c r="I17" s="510"/>
      <c r="J17" s="510"/>
      <c r="K17" s="514"/>
    </row>
    <row r="18" spans="2:13" s="36" customFormat="1" ht="22.5" customHeight="1">
      <c r="B18" s="904" t="str">
        <f>IF(C18&lt;&gt;"",COUNTA($C$12:C18),"")</f>
        <v/>
      </c>
      <c r="C18" s="878"/>
      <c r="D18" s="508">
        <v>0</v>
      </c>
      <c r="E18" s="989"/>
      <c r="F18" s="509"/>
      <c r="G18" s="1484"/>
      <c r="H18" s="1485"/>
      <c r="I18" s="510"/>
      <c r="J18" s="510"/>
      <c r="K18" s="514"/>
    </row>
    <row r="19" spans="2:13" s="36" customFormat="1" ht="22.5" customHeight="1">
      <c r="B19" s="904" t="str">
        <f>IF(C19&lt;&gt;"",COUNTA($C$12:C19),"")</f>
        <v/>
      </c>
      <c r="C19" s="878"/>
      <c r="D19" s="508"/>
      <c r="E19" s="989"/>
      <c r="F19" s="509"/>
      <c r="G19" s="1484"/>
      <c r="H19" s="1485"/>
      <c r="I19" s="510"/>
      <c r="J19" s="510"/>
      <c r="K19" s="514"/>
    </row>
    <row r="20" spans="2:13" s="36" customFormat="1" ht="22.5" customHeight="1">
      <c r="B20" s="904" t="str">
        <f>IF(C20&lt;&gt;"",COUNTA($C$12:C20),"")</f>
        <v/>
      </c>
      <c r="C20" s="878"/>
      <c r="D20" s="508">
        <v>0</v>
      </c>
      <c r="E20" s="989"/>
      <c r="F20" s="509"/>
      <c r="G20" s="1484"/>
      <c r="H20" s="1485"/>
      <c r="I20" s="510"/>
      <c r="J20" s="510"/>
      <c r="K20" s="514"/>
      <c r="M20" s="819" t="s">
        <v>737</v>
      </c>
    </row>
    <row r="21" spans="2:13" s="36" customFormat="1" ht="22.5" customHeight="1" thickBot="1">
      <c r="B21" s="906" t="str">
        <f>IF(C21&lt;&gt;"",COUNTA($C$12:C21),"")</f>
        <v/>
      </c>
      <c r="C21" s="879"/>
      <c r="D21" s="516"/>
      <c r="E21" s="990"/>
      <c r="F21" s="515"/>
      <c r="G21" s="1486"/>
      <c r="H21" s="1487"/>
      <c r="I21" s="517"/>
      <c r="J21" s="517"/>
      <c r="K21" s="518"/>
    </row>
  </sheetData>
  <mergeCells count="16">
    <mergeCell ref="G18:H18"/>
    <mergeCell ref="G19:H19"/>
    <mergeCell ref="G20:H20"/>
    <mergeCell ref="G21:H21"/>
    <mergeCell ref="G12:H12"/>
    <mergeCell ref="G13:H13"/>
    <mergeCell ref="G14:H14"/>
    <mergeCell ref="G15:H15"/>
    <mergeCell ref="G16:H16"/>
    <mergeCell ref="G17:H17"/>
    <mergeCell ref="G9:H9"/>
    <mergeCell ref="B2:K2"/>
    <mergeCell ref="I4:K4"/>
    <mergeCell ref="I5:K5"/>
    <mergeCell ref="B7:K7"/>
    <mergeCell ref="G8:H8"/>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72" t="s">
        <v>434</v>
      </c>
      <c r="C3" s="1273"/>
      <c r="D3" s="1043" t="str">
        <f>Data!$A$11</f>
        <v>離職者等再就職訓練（６箇月）</v>
      </c>
      <c r="E3" s="218"/>
    </row>
    <row r="4" spans="1:8" ht="30" customHeight="1" thickBot="1">
      <c r="B4" s="1267" t="s">
        <v>568</v>
      </c>
      <c r="C4" s="1374"/>
      <c r="D4" s="1014" t="str">
        <f>Data!$I$69</f>
        <v/>
      </c>
      <c r="E4" s="524"/>
    </row>
    <row r="5" spans="1:8" ht="30" customHeight="1" thickBot="1">
      <c r="B5" s="1270" t="s">
        <v>16</v>
      </c>
      <c r="C5" s="1384"/>
      <c r="D5" s="1044" t="str">
        <f>Data!$A$9</f>
        <v/>
      </c>
      <c r="E5" s="532"/>
      <c r="H5" s="574" t="s">
        <v>410</v>
      </c>
    </row>
    <row r="6" spans="1:8" ht="10.199999999999999" customHeight="1" thickBot="1">
      <c r="B6" s="983"/>
      <c r="C6" s="983"/>
      <c r="D6" s="89"/>
      <c r="E6" s="985"/>
      <c r="H6" s="349"/>
    </row>
    <row r="7" spans="1:8" s="36" customFormat="1" ht="35.4" customHeight="1" thickTop="1" thickBot="1">
      <c r="B7" s="1475" t="s">
        <v>658</v>
      </c>
      <c r="C7" s="1476"/>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0" t="str">
        <f>Data!$A$9</f>
        <v/>
      </c>
      <c r="P22" s="1480" t="str">
        <f>Data!$A$9</f>
        <v/>
      </c>
      <c r="Q22" s="1480" t="str">
        <f>Data!$A$9</f>
        <v/>
      </c>
    </row>
    <row r="23" spans="2:20" ht="18" customHeight="1">
      <c r="G23" s="224"/>
      <c r="H23" s="224"/>
      <c r="I23" s="224"/>
      <c r="M23" s="1501" t="s">
        <v>26</v>
      </c>
      <c r="N23" s="1501"/>
      <c r="O23" s="1480" t="str">
        <f>Data!$I$69</f>
        <v/>
      </c>
      <c r="P23" s="1480" t="str">
        <f>Data!$I$69</f>
        <v/>
      </c>
      <c r="Q23" s="1480"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83"/>
      <c r="D109" s="1283"/>
      <c r="E109" s="1283"/>
      <c r="F109" s="1283"/>
      <c r="G109" s="1283"/>
      <c r="H109" s="1283"/>
      <c r="I109" s="1283"/>
      <c r="J109" s="1283"/>
      <c r="K109" s="1283"/>
      <c r="L109" s="1283"/>
      <c r="M109" s="1283"/>
      <c r="N109" s="1283"/>
      <c r="O109" s="1283"/>
      <c r="P109" s="1283"/>
      <c r="Q109" s="1283"/>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2" t="s">
        <v>434</v>
      </c>
      <c r="C3" s="1523"/>
      <c r="D3" s="1518" t="str">
        <f>Data!$A$11</f>
        <v>離職者等再就職訓練（６箇月）</v>
      </c>
      <c r="E3" s="1519"/>
    </row>
    <row r="4" spans="1:16" ht="29.25" customHeight="1">
      <c r="B4" s="1379" t="s">
        <v>568</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543</v>
      </c>
      <c r="C7" s="522"/>
      <c r="D7" s="89"/>
      <c r="E7" s="223"/>
    </row>
    <row r="8" spans="1:16" ht="38.4" customHeight="1" thickTop="1">
      <c r="B8" s="1524" t="s">
        <v>111</v>
      </c>
      <c r="C8" s="1525"/>
      <c r="D8" s="1255"/>
      <c r="E8" s="523" t="s">
        <v>544</v>
      </c>
      <c r="H8" s="8"/>
      <c r="I8" s="8"/>
      <c r="J8" s="8"/>
      <c r="K8" s="8"/>
      <c r="L8" s="8"/>
      <c r="M8" s="8"/>
      <c r="N8" s="8"/>
      <c r="O8" s="8"/>
      <c r="P8" s="8"/>
    </row>
    <row r="9" spans="1:16" ht="40.200000000000003" customHeight="1">
      <c r="B9" s="1282" t="s">
        <v>542</v>
      </c>
      <c r="C9" s="1300"/>
      <c r="D9" s="1256"/>
      <c r="E9" s="348" t="s">
        <v>1124</v>
      </c>
      <c r="H9" s="8"/>
    </row>
    <row r="10" spans="1:16" ht="37.950000000000003" customHeight="1" thickBot="1">
      <c r="B10" s="1301" t="s">
        <v>342</v>
      </c>
      <c r="C10" s="1302"/>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26" t="s">
        <v>728</v>
      </c>
      <c r="C12" s="1527"/>
      <c r="D12" s="1131">
        <f>F45+F56</f>
        <v>0</v>
      </c>
      <c r="E12" s="225" t="str">
        <f>CONCATENATE("時間(",K12,L12,M12,N12,")")</f>
        <v>時間(624時間以上)</v>
      </c>
      <c r="K12" s="347">
        <f>VLOOKUP($D$3,祝日!$K$3:$S$25,3,FALSE)+VLOOKUP($D$3,祝日!$K$3:$S$25,5,FALSE)</f>
        <v>624</v>
      </c>
      <c r="L12" t="s">
        <v>395</v>
      </c>
      <c r="M12" s="347" t="str">
        <f>IF(VLOOKUP($D$3,祝日!$K$3:$S$25,8,FALSE)=999,"",VLOOKUP($D$3,祝日!$K$3:$S$25,8,FALSE)*VLOOKUP($D$3,祝日!$K$3:$S$25,2,FALSE))</f>
        <v/>
      </c>
      <c r="N12" t="str">
        <f>IF(M12="","","時間以下")</f>
        <v/>
      </c>
    </row>
    <row r="13" spans="1:16" ht="30" customHeight="1">
      <c r="B13" s="1528" t="s">
        <v>1049</v>
      </c>
      <c r="C13" s="1529"/>
      <c r="D13" s="1132">
        <f>G32+G44+G56</f>
        <v>0</v>
      </c>
      <c r="E13" s="521" t="s">
        <v>52</v>
      </c>
      <c r="F13" s="519"/>
      <c r="G13" s="346"/>
      <c r="I13" s="346"/>
    </row>
    <row r="14" spans="1:16" ht="35.4" customHeight="1" thickBot="1">
      <c r="B14" s="1520" t="s">
        <v>540</v>
      </c>
      <c r="C14" s="1521"/>
      <c r="D14" s="1133" t="str">
        <f>IF(D13=0,"オンライン設定無し",ROUNDUP(D13/D12,3)*100&amp;"%")</f>
        <v>オンライン設定無し</v>
      </c>
      <c r="E14" s="520" t="s">
        <v>541</v>
      </c>
      <c r="F14" s="519"/>
      <c r="G14" s="346"/>
      <c r="I14" s="346"/>
    </row>
    <row r="15" spans="1:16" ht="30" customHeight="1" thickBot="1">
      <c r="B15" s="1379" t="s">
        <v>384</v>
      </c>
      <c r="C15" s="1522"/>
      <c r="D15" s="1134">
        <f>F45</f>
        <v>0</v>
      </c>
      <c r="E15" s="341" t="str">
        <f>CONCATENATE("時間(",K15,L15,M15,N15,")")</f>
        <v>時間(600時間以上)</v>
      </c>
      <c r="F15" s="1532"/>
      <c r="G15" s="1533"/>
      <c r="J15" s="3"/>
      <c r="K15" s="347">
        <f>VLOOKUP($D$3,祝日!$K$3:$S$25,3,FALSE)</f>
        <v>600</v>
      </c>
      <c r="L15" t="s">
        <v>395</v>
      </c>
      <c r="M15" s="347" t="str">
        <f>IF(VLOOKUP($D$3,祝日!$K$3:$S$25,4,FALSE)=999,"",VLOOKUP($D$3,祝日!$K$3:$S$25,4,FALSE))</f>
        <v/>
      </c>
      <c r="N15" t="str">
        <f>IF(M15="","","時間以下")</f>
        <v/>
      </c>
    </row>
    <row r="16" spans="1:16" ht="30" customHeight="1">
      <c r="B16" s="1267" t="s">
        <v>382</v>
      </c>
      <c r="C16" s="1277"/>
      <c r="D16" s="1135">
        <f>F32</f>
        <v>0</v>
      </c>
      <c r="E16" s="226" t="s">
        <v>352</v>
      </c>
      <c r="F16" s="1438"/>
      <c r="G16" s="1439"/>
    </row>
    <row r="17" spans="2:14" ht="30" customHeight="1" thickBot="1">
      <c r="B17" s="1267" t="s">
        <v>383</v>
      </c>
      <c r="C17" s="1277"/>
      <c r="D17" s="1135">
        <f>F44</f>
        <v>0</v>
      </c>
      <c r="E17" s="226" t="s">
        <v>352</v>
      </c>
      <c r="F17" s="1438"/>
      <c r="G17" s="1439"/>
    </row>
    <row r="18" spans="2:14" ht="30" customHeight="1" thickBot="1">
      <c r="B18" s="1389" t="s">
        <v>386</v>
      </c>
      <c r="C18" s="1543"/>
      <c r="D18" s="1136">
        <f>F56</f>
        <v>0</v>
      </c>
      <c r="E18" s="230" t="str">
        <f>CONCATENATE("時間(",K18,L18,M18,N18,")")</f>
        <v>時間(24時間以上)</v>
      </c>
      <c r="F18" s="1532"/>
      <c r="G18" s="1533"/>
      <c r="J18" s="3"/>
      <c r="K18" s="347">
        <f>VLOOKUP($D$3,祝日!$K$3:$S$25,5,FALSE)</f>
        <v>24</v>
      </c>
      <c r="L18" t="s">
        <v>395</v>
      </c>
      <c r="M18" s="347" t="str">
        <f>IF(VLOOKUP($D$3,祝日!$K$3:$S$25,6,FALSE)=999,"",VLOOKUP($D$3,祝日!$K$3:$S$25,6,FALSE))</f>
        <v/>
      </c>
      <c r="N18" t="str">
        <f>IF(M18="","","時間以下")</f>
        <v/>
      </c>
    </row>
    <row r="19" spans="2:14" ht="30" customHeight="1" thickBot="1">
      <c r="B19" s="1270" t="s">
        <v>729</v>
      </c>
      <c r="C19" s="127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44" t="s">
        <v>357</v>
      </c>
      <c r="C22" s="1537" t="s">
        <v>358</v>
      </c>
      <c r="D22" s="965"/>
      <c r="E22" s="962"/>
      <c r="F22" s="1110"/>
      <c r="G22" s="1113"/>
      <c r="I22" s="407"/>
    </row>
    <row r="23" spans="2:14" s="30" customFormat="1" ht="16.2">
      <c r="B23" s="1544"/>
      <c r="C23" s="1537"/>
      <c r="D23" s="967"/>
      <c r="E23" s="963"/>
      <c r="F23" s="1111"/>
      <c r="G23" s="1114"/>
      <c r="I23" s="407"/>
    </row>
    <row r="24" spans="2:14" s="30" customFormat="1" ht="16.2">
      <c r="B24" s="1544"/>
      <c r="C24" s="1537"/>
      <c r="D24" s="967"/>
      <c r="E24" s="963"/>
      <c r="F24" s="1111"/>
      <c r="G24" s="1114"/>
      <c r="I24" s="407"/>
    </row>
    <row r="25" spans="2:14" s="30" customFormat="1" ht="16.2">
      <c r="B25" s="1544"/>
      <c r="C25" s="1537"/>
      <c r="D25" s="967"/>
      <c r="E25" s="963"/>
      <c r="F25" s="1111"/>
      <c r="G25" s="1114"/>
      <c r="I25" s="407"/>
    </row>
    <row r="26" spans="2:14" s="30" customFormat="1" ht="16.2">
      <c r="B26" s="1544"/>
      <c r="C26" s="1537"/>
      <c r="D26" s="967"/>
      <c r="E26" s="963"/>
      <c r="F26" s="1111"/>
      <c r="G26" s="1114"/>
      <c r="I26" s="407"/>
    </row>
    <row r="27" spans="2:14" s="30" customFormat="1" ht="16.2">
      <c r="B27" s="1544"/>
      <c r="C27" s="1537"/>
      <c r="D27" s="967"/>
      <c r="E27" s="963"/>
      <c r="F27" s="1111"/>
      <c r="G27" s="1114"/>
      <c r="I27" s="407"/>
    </row>
    <row r="28" spans="2:14" s="30" customFormat="1" ht="16.2">
      <c r="B28" s="1544"/>
      <c r="C28" s="1537"/>
      <c r="D28" s="967"/>
      <c r="E28" s="963"/>
      <c r="F28" s="1111"/>
      <c r="G28" s="1114"/>
      <c r="I28" s="407"/>
    </row>
    <row r="29" spans="2:14" s="30" customFormat="1" ht="16.2">
      <c r="B29" s="1544"/>
      <c r="C29" s="1537"/>
      <c r="D29" s="967"/>
      <c r="E29" s="963"/>
      <c r="F29" s="1111"/>
      <c r="G29" s="1114"/>
      <c r="I29" s="407"/>
    </row>
    <row r="30" spans="2:14" s="30" customFormat="1" ht="19.2">
      <c r="B30" s="1544"/>
      <c r="C30" s="1537"/>
      <c r="D30" s="967"/>
      <c r="E30" s="963"/>
      <c r="F30" s="1111"/>
      <c r="G30" s="1114"/>
      <c r="I30" s="819" t="s">
        <v>737</v>
      </c>
    </row>
    <row r="31" spans="2:14" s="30" customFormat="1" ht="16.8" thickBot="1">
      <c r="B31" s="1544"/>
      <c r="C31" s="1537"/>
      <c r="D31" s="969"/>
      <c r="E31" s="964"/>
      <c r="F31" s="1112"/>
      <c r="G31" s="1115"/>
      <c r="I31" s="407"/>
    </row>
    <row r="32" spans="2:14" s="224" customFormat="1" ht="27" customHeight="1" thickTop="1" thickBot="1">
      <c r="B32" s="1544"/>
      <c r="C32" s="1538"/>
      <c r="D32" s="747"/>
      <c r="E32" s="748" t="s">
        <v>353</v>
      </c>
      <c r="F32" s="1116">
        <f>SUBTOTAL(9,F22:F31)</f>
        <v>0</v>
      </c>
      <c r="G32" s="1117">
        <f>SUBTOTAL(9,G22:G31)</f>
        <v>0</v>
      </c>
      <c r="H32" s="494"/>
      <c r="I32" s="408"/>
    </row>
    <row r="33" spans="2:9" ht="29.4" customHeight="1" thickBot="1">
      <c r="B33" s="1544"/>
      <c r="C33" s="610"/>
      <c r="D33" s="612" t="s">
        <v>99</v>
      </c>
      <c r="E33" s="402" t="s">
        <v>362</v>
      </c>
      <c r="F33" s="495" t="s">
        <v>17</v>
      </c>
      <c r="G33" s="409" t="s">
        <v>286</v>
      </c>
      <c r="H33" s="493"/>
      <c r="I33" s="408"/>
    </row>
    <row r="34" spans="2:9" s="30" customFormat="1" ht="16.8" thickTop="1">
      <c r="B34" s="1544"/>
      <c r="C34" s="1537" t="s">
        <v>359</v>
      </c>
      <c r="D34" s="965"/>
      <c r="E34" s="962"/>
      <c r="F34" s="1110"/>
      <c r="G34" s="1118"/>
      <c r="I34" s="407"/>
    </row>
    <row r="35" spans="2:9" s="30" customFormat="1" ht="16.2">
      <c r="B35" s="1544"/>
      <c r="C35" s="1537"/>
      <c r="D35" s="967"/>
      <c r="E35" s="963"/>
      <c r="F35" s="1111"/>
      <c r="G35" s="1119"/>
      <c r="I35" s="407"/>
    </row>
    <row r="36" spans="2:9" s="30" customFormat="1" ht="16.2">
      <c r="B36" s="1544"/>
      <c r="C36" s="1537"/>
      <c r="D36" s="967"/>
      <c r="E36" s="963"/>
      <c r="F36" s="1111"/>
      <c r="G36" s="1119"/>
      <c r="I36" s="407"/>
    </row>
    <row r="37" spans="2:9" s="30" customFormat="1" ht="16.2">
      <c r="B37" s="1544"/>
      <c r="C37" s="1537"/>
      <c r="D37" s="967"/>
      <c r="E37" s="963"/>
      <c r="F37" s="1111"/>
      <c r="G37" s="1119"/>
      <c r="I37" s="407"/>
    </row>
    <row r="38" spans="2:9" s="30" customFormat="1" ht="16.2">
      <c r="B38" s="1544"/>
      <c r="C38" s="1537"/>
      <c r="D38" s="967"/>
      <c r="E38" s="963"/>
      <c r="F38" s="1111"/>
      <c r="G38" s="1119"/>
      <c r="I38" s="407"/>
    </row>
    <row r="39" spans="2:9" s="30" customFormat="1" ht="16.2">
      <c r="B39" s="1544"/>
      <c r="C39" s="1537"/>
      <c r="D39" s="967"/>
      <c r="E39" s="963"/>
      <c r="F39" s="1111"/>
      <c r="G39" s="1119"/>
      <c r="I39" s="407"/>
    </row>
    <row r="40" spans="2:9" s="30" customFormat="1" ht="16.2">
      <c r="B40" s="1544"/>
      <c r="C40" s="1537"/>
      <c r="D40" s="967"/>
      <c r="E40" s="963"/>
      <c r="F40" s="1111"/>
      <c r="G40" s="1119"/>
      <c r="I40" s="407"/>
    </row>
    <row r="41" spans="2:9" s="30" customFormat="1" ht="16.2">
      <c r="B41" s="1544"/>
      <c r="C41" s="1537"/>
      <c r="D41" s="967"/>
      <c r="E41" s="963"/>
      <c r="F41" s="1111"/>
      <c r="G41" s="1119"/>
      <c r="I41" s="407"/>
    </row>
    <row r="42" spans="2:9" s="30" customFormat="1" ht="19.2">
      <c r="B42" s="1544"/>
      <c r="C42" s="1537"/>
      <c r="D42" s="967"/>
      <c r="E42" s="963"/>
      <c r="F42" s="1111"/>
      <c r="G42" s="1119"/>
      <c r="I42" s="819" t="s">
        <v>737</v>
      </c>
    </row>
    <row r="43" spans="2:9" s="30" customFormat="1" ht="16.8" thickBot="1">
      <c r="B43" s="1544"/>
      <c r="C43" s="1537"/>
      <c r="D43" s="969"/>
      <c r="E43" s="964"/>
      <c r="F43" s="1112"/>
      <c r="G43" s="1120"/>
      <c r="I43" s="407"/>
    </row>
    <row r="44" spans="2:9" s="224" customFormat="1" ht="27" customHeight="1" thickTop="1" thickBot="1">
      <c r="B44" s="1544"/>
      <c r="C44" s="1537"/>
      <c r="D44" s="747"/>
      <c r="E44" s="748" t="s">
        <v>354</v>
      </c>
      <c r="F44" s="1121">
        <f>SUBTOTAL(9,F34:F43)</f>
        <v>0</v>
      </c>
      <c r="G44" s="1122">
        <f>SUBTOTAL(9,G34:G43)</f>
        <v>0</v>
      </c>
      <c r="I44" s="408"/>
    </row>
    <row r="45" spans="2:9" s="224" customFormat="1" ht="31.95" customHeight="1" thickBot="1">
      <c r="B45" s="1544"/>
      <c r="C45" s="744"/>
      <c r="D45" s="613"/>
      <c r="E45" s="228" t="s">
        <v>355</v>
      </c>
      <c r="F45" s="1123">
        <f>F32+F44</f>
        <v>0</v>
      </c>
      <c r="G45" s="1124">
        <f>G32+G44</f>
        <v>0</v>
      </c>
      <c r="I45" s="408"/>
    </row>
    <row r="46" spans="2:9" ht="29.4" customHeight="1" thickBot="1">
      <c r="B46" s="1544"/>
      <c r="C46" s="744"/>
      <c r="D46" s="612" t="s">
        <v>99</v>
      </c>
      <c r="E46" s="402" t="s">
        <v>362</v>
      </c>
      <c r="F46" s="495" t="s">
        <v>17</v>
      </c>
      <c r="G46" s="409" t="s">
        <v>286</v>
      </c>
      <c r="I46" s="408"/>
    </row>
    <row r="47" spans="2:9" s="30" customFormat="1" ht="24.6" thickTop="1">
      <c r="B47" s="1544"/>
      <c r="C47" s="1539" t="s">
        <v>57</v>
      </c>
      <c r="D47" s="1541" t="s">
        <v>211</v>
      </c>
      <c r="E47" s="1198" t="s">
        <v>364</v>
      </c>
      <c r="F47" s="1125"/>
      <c r="G47" s="1126"/>
      <c r="H47" s="491"/>
      <c r="I47" s="407"/>
    </row>
    <row r="48" spans="2:9" s="30" customFormat="1" ht="16.2">
      <c r="B48" s="1544"/>
      <c r="C48" s="1539"/>
      <c r="D48" s="1542"/>
      <c r="E48" s="971"/>
      <c r="F48" s="1127"/>
      <c r="G48" s="1127"/>
      <c r="H48" s="491"/>
      <c r="I48" s="407"/>
    </row>
    <row r="49" spans="2:9" s="30" customFormat="1" ht="16.2">
      <c r="B49" s="1544"/>
      <c r="C49" s="1539"/>
      <c r="D49" s="967"/>
      <c r="E49" s="972"/>
      <c r="F49" s="1114"/>
      <c r="G49" s="1119"/>
      <c r="H49" s="491"/>
      <c r="I49" s="407"/>
    </row>
    <row r="50" spans="2:9" s="30" customFormat="1" ht="16.2">
      <c r="B50" s="1544"/>
      <c r="C50" s="1539"/>
      <c r="D50" s="967"/>
      <c r="E50" s="963"/>
      <c r="F50" s="1114"/>
      <c r="G50" s="1119"/>
      <c r="H50" s="491"/>
      <c r="I50" s="407"/>
    </row>
    <row r="51" spans="2:9" s="30" customFormat="1" ht="16.2">
      <c r="B51" s="1544"/>
      <c r="C51" s="1539"/>
      <c r="D51" s="967"/>
      <c r="E51" s="963"/>
      <c r="F51" s="1111"/>
      <c r="G51" s="1119"/>
      <c r="H51" s="491"/>
      <c r="I51" s="407"/>
    </row>
    <row r="52" spans="2:9" s="30" customFormat="1" ht="16.2">
      <c r="B52" s="1544"/>
      <c r="C52" s="1539"/>
      <c r="D52" s="967"/>
      <c r="E52" s="963"/>
      <c r="F52" s="1111"/>
      <c r="G52" s="1119"/>
      <c r="H52" s="491"/>
      <c r="I52" s="407"/>
    </row>
    <row r="53" spans="2:9" s="30" customFormat="1" ht="16.2">
      <c r="B53" s="1544"/>
      <c r="C53" s="1539"/>
      <c r="D53" s="967"/>
      <c r="E53" s="963"/>
      <c r="F53" s="1111"/>
      <c r="G53" s="1119"/>
      <c r="H53" s="491"/>
      <c r="I53" s="407"/>
    </row>
    <row r="54" spans="2:9" s="30" customFormat="1" ht="19.2">
      <c r="B54" s="1544"/>
      <c r="C54" s="1539"/>
      <c r="D54" s="967"/>
      <c r="E54" s="963"/>
      <c r="F54" s="1111"/>
      <c r="G54" s="1119"/>
      <c r="H54" s="491"/>
      <c r="I54" s="819" t="s">
        <v>737</v>
      </c>
    </row>
    <row r="55" spans="2:9" s="30" customFormat="1" ht="16.8" thickBot="1">
      <c r="B55" s="1544"/>
      <c r="C55" s="1539"/>
      <c r="D55" s="969"/>
      <c r="E55" s="964"/>
      <c r="F55" s="1112"/>
      <c r="G55" s="1120"/>
      <c r="H55" s="491"/>
      <c r="I55" s="407"/>
    </row>
    <row r="56" spans="2:9" s="224" customFormat="1" ht="27" customHeight="1" thickTop="1" thickBot="1">
      <c r="B56" s="1544"/>
      <c r="C56" s="1540"/>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34" t="s">
        <v>356</v>
      </c>
      <c r="D58" s="406" t="s">
        <v>46</v>
      </c>
      <c r="E58" s="406" t="s">
        <v>46</v>
      </c>
      <c r="F58" s="1129">
        <v>3</v>
      </c>
      <c r="G58" s="1076"/>
      <c r="H58" s="493"/>
    </row>
    <row r="59" spans="2:9" ht="18" customHeight="1">
      <c r="B59" s="741"/>
      <c r="C59" s="1535"/>
      <c r="D59" s="614" t="s">
        <v>47</v>
      </c>
      <c r="E59" s="406" t="s">
        <v>47</v>
      </c>
      <c r="F59" s="1129">
        <v>3</v>
      </c>
      <c r="G59" s="1076"/>
      <c r="H59" s="493"/>
    </row>
    <row r="60" spans="2:9" ht="18" customHeight="1" thickBot="1">
      <c r="B60" s="742"/>
      <c r="C60" s="1536"/>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 ref="D4:E4"/>
    <mergeCell ref="D3:E3"/>
    <mergeCell ref="B14:C14"/>
    <mergeCell ref="B4:C4"/>
    <mergeCell ref="B3:C3"/>
    <mergeCell ref="B8:C8"/>
    <mergeCell ref="B9:C9"/>
    <mergeCell ref="B10:C10"/>
    <mergeCell ref="B5:C5"/>
    <mergeCell ref="B12:C12"/>
    <mergeCell ref="B13:C13"/>
    <mergeCell ref="D5:E5"/>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2" t="s">
        <v>434</v>
      </c>
      <c r="C3" s="1523"/>
      <c r="D3" s="1518" t="str">
        <f>Data!$A$11</f>
        <v>離職者等再就職訓練（６箇月）</v>
      </c>
      <c r="E3" s="1519"/>
    </row>
    <row r="4" spans="1:16" ht="29.25" customHeight="1">
      <c r="B4" s="1379" t="s">
        <v>568</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587</v>
      </c>
      <c r="C7" s="522"/>
      <c r="D7" s="89"/>
      <c r="E7" s="223"/>
    </row>
    <row r="8" spans="1:16" ht="38.4" customHeight="1" thickTop="1">
      <c r="B8" s="1524" t="s">
        <v>111</v>
      </c>
      <c r="C8" s="1525"/>
      <c r="D8" s="1258"/>
      <c r="E8" s="523" t="s">
        <v>544</v>
      </c>
      <c r="H8" s="8"/>
      <c r="I8" s="8"/>
      <c r="J8" s="8"/>
      <c r="K8" s="8"/>
      <c r="L8" s="8"/>
      <c r="M8" s="8"/>
      <c r="N8" s="8"/>
      <c r="O8" s="8"/>
      <c r="P8" s="8"/>
    </row>
    <row r="9" spans="1:16" ht="40.200000000000003" customHeight="1">
      <c r="B9" s="1282" t="s">
        <v>542</v>
      </c>
      <c r="C9" s="1300"/>
      <c r="D9" s="1259"/>
      <c r="E9" s="348" t="s">
        <v>1124</v>
      </c>
      <c r="H9" s="8"/>
    </row>
    <row r="10" spans="1:16" ht="37.950000000000003" customHeight="1" thickBot="1">
      <c r="B10" s="1301" t="s">
        <v>342</v>
      </c>
      <c r="C10" s="1302"/>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24" t="s">
        <v>111</v>
      </c>
      <c r="C12" s="1525"/>
      <c r="D12" s="1258"/>
      <c r="E12" s="523" t="s">
        <v>544</v>
      </c>
      <c r="H12" s="8"/>
      <c r="I12" s="8"/>
      <c r="J12" s="8"/>
      <c r="K12" s="8"/>
      <c r="L12" s="8"/>
      <c r="M12" s="8"/>
      <c r="N12" s="8"/>
      <c r="O12" s="8"/>
      <c r="P12" s="8"/>
    </row>
    <row r="13" spans="1:16" ht="40.200000000000003" customHeight="1">
      <c r="B13" s="1282" t="s">
        <v>542</v>
      </c>
      <c r="C13" s="1300"/>
      <c r="D13" s="1259"/>
      <c r="E13" s="348" t="s">
        <v>1124</v>
      </c>
      <c r="H13" s="8"/>
    </row>
    <row r="14" spans="1:16" ht="37.950000000000003" customHeight="1" thickBot="1">
      <c r="B14" s="1301" t="s">
        <v>342</v>
      </c>
      <c r="C14" s="1302"/>
      <c r="D14" s="1243"/>
      <c r="E14" s="366" t="s">
        <v>738</v>
      </c>
      <c r="H14" s="8"/>
      <c r="I14" s="8"/>
      <c r="J14" s="8"/>
      <c r="K14" s="8"/>
      <c r="L14" s="8"/>
      <c r="M14" s="8"/>
      <c r="N14" s="8"/>
      <c r="O14" s="8"/>
      <c r="P14" s="8"/>
    </row>
    <row r="15" spans="1:16" ht="24.6" customHeight="1" thickBot="1">
      <c r="B15" s="344" t="s">
        <v>385</v>
      </c>
      <c r="C15" s="223"/>
      <c r="D15" s="1545"/>
      <c r="E15" s="1545"/>
    </row>
    <row r="16" spans="1:16" ht="37.950000000000003" customHeight="1">
      <c r="B16" s="1272" t="s">
        <v>585</v>
      </c>
      <c r="C16" s="1273"/>
      <c r="D16" s="1059">
        <f>F63+F86+F75</f>
        <v>0</v>
      </c>
      <c r="E16" s="225" t="s">
        <v>52</v>
      </c>
    </row>
    <row r="17" spans="2:14" ht="30" customHeight="1">
      <c r="B17" s="1528" t="s">
        <v>513</v>
      </c>
      <c r="C17" s="1374"/>
      <c r="D17" s="1079">
        <f>G38+G50+G62+G75+G86</f>
        <v>0</v>
      </c>
      <c r="E17" s="521" t="s">
        <v>387</v>
      </c>
      <c r="F17" s="519"/>
      <c r="G17" s="346"/>
      <c r="I17" s="346"/>
    </row>
    <row r="18" spans="2:14" ht="33" customHeight="1" thickBot="1">
      <c r="B18" s="1520" t="s">
        <v>540</v>
      </c>
      <c r="C18" s="1278"/>
      <c r="D18" s="1078" t="str">
        <f>IF(D17=0,"オンライン設定無し",ROUNDUP(D17/D16,3)*100&amp;"%")</f>
        <v>オンライン設定無し</v>
      </c>
      <c r="E18" s="520" t="s">
        <v>541</v>
      </c>
      <c r="F18" s="519"/>
      <c r="G18" s="346"/>
      <c r="I18" s="346"/>
    </row>
    <row r="19" spans="2:14" ht="30" customHeight="1" thickBot="1">
      <c r="B19" s="1379" t="s">
        <v>520</v>
      </c>
      <c r="C19" s="1522"/>
      <c r="D19" s="1060">
        <f>F63</f>
        <v>0</v>
      </c>
      <c r="E19" s="341" t="str">
        <f>CONCATENATE("時間(",K19,L19,M19,N19,")")</f>
        <v>時間(600時間以上)</v>
      </c>
      <c r="F19" s="1532"/>
      <c r="G19" s="1533"/>
      <c r="J19" s="3"/>
      <c r="K19" s="347">
        <f>VLOOKUP($D$3,祝日!$K$3:$S$25,3,FALSE)</f>
        <v>600</v>
      </c>
      <c r="L19" t="s">
        <v>395</v>
      </c>
      <c r="M19" s="347" t="str">
        <f>IF(VLOOKUP($D$3,祝日!$K$3:$S$25,4,FALSE)=999,"",VLOOKUP($D$3,祝日!$K$3:$S$25,4,FALSE))</f>
        <v/>
      </c>
      <c r="N19" t="str">
        <f>IF(M19="","","時間以下")</f>
        <v/>
      </c>
    </row>
    <row r="20" spans="2:14" ht="30" customHeight="1">
      <c r="B20" s="1267" t="s">
        <v>382</v>
      </c>
      <c r="C20" s="1277"/>
      <c r="D20" s="1061">
        <f>F38</f>
        <v>0</v>
      </c>
      <c r="E20" s="226" t="s">
        <v>52</v>
      </c>
      <c r="F20" s="1438"/>
      <c r="G20" s="1439"/>
    </row>
    <row r="21" spans="2:14" ht="30" customHeight="1" thickBot="1">
      <c r="B21" s="1267" t="s">
        <v>383</v>
      </c>
      <c r="C21" s="1277"/>
      <c r="D21" s="1061">
        <f>F50</f>
        <v>0</v>
      </c>
      <c r="E21" s="226" t="s">
        <v>52</v>
      </c>
      <c r="F21" s="1438"/>
      <c r="G21" s="1439"/>
    </row>
    <row r="22" spans="2:14" ht="30" customHeight="1" thickBot="1">
      <c r="B22" s="1378" t="s">
        <v>517</v>
      </c>
      <c r="C22" s="1551"/>
      <c r="D22" s="1068">
        <f>F62</f>
        <v>0</v>
      </c>
      <c r="E22" s="506" t="str">
        <f>CONCATENATE("時間(",K22,L22,M22,N22,")")</f>
        <v>時間(0時間以上0時間以下)</v>
      </c>
      <c r="F22" s="1438"/>
      <c r="G22" s="1439"/>
      <c r="K22" s="347">
        <f>VLOOKUP($D$3,祝日!$K$3:$W$25,10,FALSE)</f>
        <v>0</v>
      </c>
      <c r="L22" t="s">
        <v>395</v>
      </c>
      <c r="M22" s="347">
        <f>IF(VLOOKUP($D$3,祝日!$K$3:$W$25,11,FALSE)=999,"",VLOOKUP($D$3,祝日!$K$3:$W$25,11,FALSE))</f>
        <v>0</v>
      </c>
      <c r="N22" t="str">
        <f>IF(M22="","","時間以下")</f>
        <v>時間以下</v>
      </c>
    </row>
    <row r="23" spans="2:14" ht="30" customHeight="1" thickBot="1">
      <c r="B23" s="1389" t="s">
        <v>518</v>
      </c>
      <c r="C23" s="1543"/>
      <c r="D23" s="1062">
        <f>F75</f>
        <v>0</v>
      </c>
      <c r="E23" s="507" t="str">
        <f>CONCATENATE("時間(",K23,L23,M23,N23,")")</f>
        <v>時間(0時間以上0時間以下)</v>
      </c>
      <c r="F23" s="1438"/>
      <c r="G23" s="1439"/>
      <c r="K23" s="347">
        <f>VLOOKUP($D$3,祝日!$K$3:$W$25,12,FALSE)</f>
        <v>0</v>
      </c>
      <c r="L23" t="s">
        <v>395</v>
      </c>
      <c r="M23" s="347">
        <f>IF(VLOOKUP($D$3,祝日!$K$3:$W$25,13,FALSE)=999,"",VLOOKUP($D$3,祝日!$K$3:$W$25,13,FALSE))</f>
        <v>0</v>
      </c>
      <c r="N23" t="str">
        <f>IF(M23="","","時間以下")</f>
        <v>時間以下</v>
      </c>
    </row>
    <row r="24" spans="2:14" ht="30" customHeight="1" thickBot="1">
      <c r="B24" s="1389" t="s">
        <v>386</v>
      </c>
      <c r="C24" s="1543"/>
      <c r="D24" s="1062">
        <f>F86</f>
        <v>0</v>
      </c>
      <c r="E24" s="230" t="str">
        <f>CONCATENATE("時間(",K24,L24,M24,N24,")")</f>
        <v>時間(24時間以上)</v>
      </c>
      <c r="F24" s="1532"/>
      <c r="G24" s="1533"/>
      <c r="J24" s="3"/>
      <c r="K24" s="347">
        <f>VLOOKUP($D$3,祝日!$K$3:$S$25,5,FALSE)</f>
        <v>24</v>
      </c>
      <c r="L24" t="s">
        <v>395</v>
      </c>
      <c r="M24" s="347" t="str">
        <f>IF(VLOOKUP($D$3,祝日!$K$3:$S$25,6,FALSE)=999,"",VLOOKUP($D$3,祝日!$K$3:$S$25,6,FALSE))</f>
        <v/>
      </c>
      <c r="N24" t="str">
        <f>IF(M24="","","時間以下")</f>
        <v/>
      </c>
    </row>
    <row r="25" spans="2:14" ht="30" customHeight="1" thickBot="1">
      <c r="B25" s="1270" t="s">
        <v>729</v>
      </c>
      <c r="C25" s="127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52" t="s">
        <v>357</v>
      </c>
      <c r="C28" s="1550" t="s">
        <v>358</v>
      </c>
      <c r="D28" s="965"/>
      <c r="E28" s="962"/>
      <c r="F28" s="966"/>
      <c r="G28" s="322"/>
      <c r="I28" s="407"/>
    </row>
    <row r="29" spans="2:14" s="30" customFormat="1" ht="16.2">
      <c r="B29" s="1544"/>
      <c r="C29" s="1537"/>
      <c r="D29" s="967"/>
      <c r="E29" s="963"/>
      <c r="F29" s="968"/>
      <c r="G29" s="323"/>
      <c r="I29" s="407"/>
    </row>
    <row r="30" spans="2:14" s="30" customFormat="1" ht="16.2">
      <c r="B30" s="1544"/>
      <c r="C30" s="1537"/>
      <c r="D30" s="967"/>
      <c r="E30" s="963"/>
      <c r="F30" s="968"/>
      <c r="G30" s="323"/>
      <c r="I30" s="407"/>
    </row>
    <row r="31" spans="2:14" s="30" customFormat="1" ht="16.2">
      <c r="B31" s="1544"/>
      <c r="C31" s="1537"/>
      <c r="D31" s="967"/>
      <c r="E31" s="963"/>
      <c r="F31" s="968"/>
      <c r="G31" s="323"/>
      <c r="I31" s="407"/>
    </row>
    <row r="32" spans="2:14" s="30" customFormat="1" ht="16.2">
      <c r="B32" s="1544"/>
      <c r="C32" s="1537"/>
      <c r="D32" s="967"/>
      <c r="E32" s="963"/>
      <c r="F32" s="968"/>
      <c r="G32" s="323"/>
      <c r="I32" s="407"/>
    </row>
    <row r="33" spans="2:9" s="30" customFormat="1" ht="16.2">
      <c r="B33" s="1544"/>
      <c r="C33" s="1537"/>
      <c r="D33" s="967"/>
      <c r="E33" s="963"/>
      <c r="F33" s="968"/>
      <c r="G33" s="323"/>
      <c r="I33" s="407"/>
    </row>
    <row r="34" spans="2:9" s="30" customFormat="1" ht="16.2">
      <c r="B34" s="1544"/>
      <c r="C34" s="1537"/>
      <c r="D34" s="967"/>
      <c r="E34" s="963"/>
      <c r="F34" s="968"/>
      <c r="G34" s="323"/>
      <c r="I34" s="407"/>
    </row>
    <row r="35" spans="2:9" s="30" customFormat="1" ht="16.2">
      <c r="B35" s="1544"/>
      <c r="C35" s="1537"/>
      <c r="D35" s="967"/>
      <c r="E35" s="963"/>
      <c r="F35" s="968"/>
      <c r="G35" s="323"/>
      <c r="I35" s="407"/>
    </row>
    <row r="36" spans="2:9" s="30" customFormat="1" ht="19.2">
      <c r="B36" s="1544"/>
      <c r="C36" s="1537"/>
      <c r="D36" s="967"/>
      <c r="E36" s="963"/>
      <c r="F36" s="968"/>
      <c r="G36" s="323"/>
      <c r="I36" s="819" t="s">
        <v>737</v>
      </c>
    </row>
    <row r="37" spans="2:9" s="30" customFormat="1" ht="16.8" thickBot="1">
      <c r="B37" s="1544"/>
      <c r="C37" s="1537"/>
      <c r="D37" s="969"/>
      <c r="E37" s="964"/>
      <c r="F37" s="970"/>
      <c r="G37" s="324"/>
      <c r="I37" s="407"/>
    </row>
    <row r="38" spans="2:9" s="224" customFormat="1" ht="27" customHeight="1" thickTop="1" thickBot="1">
      <c r="B38" s="1544"/>
      <c r="C38" s="1537"/>
      <c r="D38" s="747"/>
      <c r="E38" s="746" t="s">
        <v>353</v>
      </c>
      <c r="F38" s="1069">
        <f>SUBTOTAL(9,F28:F37)</f>
        <v>0</v>
      </c>
      <c r="G38" s="1071">
        <f>SUBTOTAL(9,G28:G37)</f>
        <v>0</v>
      </c>
      <c r="H38" s="494"/>
      <c r="I38" s="408"/>
    </row>
    <row r="39" spans="2:9" ht="29.4" customHeight="1" thickBot="1">
      <c r="B39" s="1544"/>
      <c r="C39" s="611"/>
      <c r="D39" s="612" t="s">
        <v>99</v>
      </c>
      <c r="E39" s="402" t="s">
        <v>362</v>
      </c>
      <c r="F39" s="402" t="s">
        <v>17</v>
      </c>
      <c r="G39" s="409" t="s">
        <v>286</v>
      </c>
      <c r="H39" s="493"/>
      <c r="I39" s="408"/>
    </row>
    <row r="40" spans="2:9" s="30" customFormat="1" ht="16.8" thickTop="1">
      <c r="B40" s="1544"/>
      <c r="C40" s="1537" t="s">
        <v>359</v>
      </c>
      <c r="D40" s="965"/>
      <c r="E40" s="962"/>
      <c r="F40" s="966"/>
      <c r="G40" s="325"/>
      <c r="I40" s="407"/>
    </row>
    <row r="41" spans="2:9" s="30" customFormat="1" ht="16.2">
      <c r="B41" s="1544"/>
      <c r="C41" s="1537"/>
      <c r="D41" s="967"/>
      <c r="E41" s="963"/>
      <c r="F41" s="968"/>
      <c r="G41" s="326"/>
      <c r="I41" s="407"/>
    </row>
    <row r="42" spans="2:9" s="30" customFormat="1" ht="16.2">
      <c r="B42" s="1544"/>
      <c r="C42" s="1537"/>
      <c r="D42" s="967"/>
      <c r="E42" s="963"/>
      <c r="F42" s="968"/>
      <c r="G42" s="326"/>
      <c r="I42" s="407"/>
    </row>
    <row r="43" spans="2:9" s="30" customFormat="1" ht="16.2">
      <c r="B43" s="1544"/>
      <c r="C43" s="1537"/>
      <c r="D43" s="967"/>
      <c r="E43" s="963"/>
      <c r="F43" s="968"/>
      <c r="G43" s="326"/>
      <c r="I43" s="407"/>
    </row>
    <row r="44" spans="2:9" s="30" customFormat="1" ht="16.2">
      <c r="B44" s="1544"/>
      <c r="C44" s="1537"/>
      <c r="D44" s="967"/>
      <c r="E44" s="963"/>
      <c r="F44" s="968"/>
      <c r="G44" s="326"/>
      <c r="I44" s="407"/>
    </row>
    <row r="45" spans="2:9" s="30" customFormat="1" ht="16.2">
      <c r="B45" s="1544"/>
      <c r="C45" s="1537"/>
      <c r="D45" s="967"/>
      <c r="E45" s="963"/>
      <c r="F45" s="968"/>
      <c r="G45" s="326"/>
      <c r="I45" s="407"/>
    </row>
    <row r="46" spans="2:9" s="30" customFormat="1" ht="16.2">
      <c r="B46" s="1544"/>
      <c r="C46" s="1537"/>
      <c r="D46" s="967"/>
      <c r="E46" s="963"/>
      <c r="F46" s="968"/>
      <c r="G46" s="326"/>
      <c r="I46" s="407"/>
    </row>
    <row r="47" spans="2:9" s="30" customFormat="1" ht="16.2">
      <c r="B47" s="1544"/>
      <c r="C47" s="1537"/>
      <c r="D47" s="967"/>
      <c r="E47" s="963"/>
      <c r="F47" s="968"/>
      <c r="G47" s="326"/>
      <c r="I47" s="407"/>
    </row>
    <row r="48" spans="2:9" s="30" customFormat="1" ht="19.2">
      <c r="B48" s="1544"/>
      <c r="C48" s="1537"/>
      <c r="D48" s="967"/>
      <c r="E48" s="963"/>
      <c r="F48" s="968"/>
      <c r="G48" s="326"/>
      <c r="I48" s="819" t="s">
        <v>737</v>
      </c>
    </row>
    <row r="49" spans="2:9" s="30" customFormat="1" ht="16.8" thickBot="1">
      <c r="B49" s="1544"/>
      <c r="C49" s="1537"/>
      <c r="D49" s="969"/>
      <c r="E49" s="964"/>
      <c r="F49" s="970"/>
      <c r="G49" s="327"/>
      <c r="I49" s="407"/>
    </row>
    <row r="50" spans="2:9" s="224" customFormat="1" ht="27" customHeight="1" thickTop="1" thickBot="1">
      <c r="B50" s="1544"/>
      <c r="C50" s="1537"/>
      <c r="D50" s="747"/>
      <c r="E50" s="748" t="s">
        <v>354</v>
      </c>
      <c r="F50" s="1064">
        <f>SUBTOTAL(9,F40:F49)</f>
        <v>0</v>
      </c>
      <c r="G50" s="1072">
        <f>SUBTOTAL(9,G40:G49)</f>
        <v>0</v>
      </c>
      <c r="I50" s="408"/>
    </row>
    <row r="51" spans="2:9" ht="29.4" customHeight="1" thickBot="1">
      <c r="B51" s="1544"/>
      <c r="C51" s="611"/>
      <c r="D51" s="612" t="s">
        <v>99</v>
      </c>
      <c r="E51" s="402" t="s">
        <v>362</v>
      </c>
      <c r="F51" s="402" t="s">
        <v>17</v>
      </c>
      <c r="G51" s="409" t="s">
        <v>286</v>
      </c>
      <c r="H51" s="493"/>
      <c r="I51" s="408"/>
    </row>
    <row r="52" spans="2:9" s="30" customFormat="1" ht="16.8" thickTop="1">
      <c r="B52" s="1544"/>
      <c r="C52" s="1550" t="s">
        <v>485</v>
      </c>
      <c r="D52" s="965"/>
      <c r="E52" s="962"/>
      <c r="F52" s="966"/>
      <c r="G52" s="325"/>
      <c r="I52" s="407"/>
    </row>
    <row r="53" spans="2:9" s="30" customFormat="1" ht="16.2">
      <c r="B53" s="1544"/>
      <c r="C53" s="1537"/>
      <c r="D53" s="967"/>
      <c r="E53" s="963"/>
      <c r="F53" s="968"/>
      <c r="G53" s="326"/>
      <c r="I53" s="407"/>
    </row>
    <row r="54" spans="2:9" s="30" customFormat="1" ht="16.2">
      <c r="B54" s="1544"/>
      <c r="C54" s="1537"/>
      <c r="D54" s="967"/>
      <c r="E54" s="963"/>
      <c r="F54" s="968"/>
      <c r="G54" s="326"/>
      <c r="I54" s="407"/>
    </row>
    <row r="55" spans="2:9" s="30" customFormat="1" ht="16.2">
      <c r="B55" s="1544"/>
      <c r="C55" s="1537"/>
      <c r="D55" s="967"/>
      <c r="E55" s="963"/>
      <c r="F55" s="968"/>
      <c r="G55" s="326"/>
      <c r="I55" s="407"/>
    </row>
    <row r="56" spans="2:9" s="30" customFormat="1" ht="16.2">
      <c r="B56" s="1544"/>
      <c r="C56" s="1537"/>
      <c r="D56" s="967"/>
      <c r="E56" s="963"/>
      <c r="F56" s="968"/>
      <c r="G56" s="326"/>
      <c r="I56" s="407"/>
    </row>
    <row r="57" spans="2:9" s="30" customFormat="1" ht="16.2">
      <c r="B57" s="1544"/>
      <c r="C57" s="1537"/>
      <c r="D57" s="967"/>
      <c r="E57" s="963"/>
      <c r="F57" s="968"/>
      <c r="G57" s="326"/>
      <c r="I57" s="407"/>
    </row>
    <row r="58" spans="2:9" s="30" customFormat="1" ht="16.2">
      <c r="B58" s="1544"/>
      <c r="C58" s="1537"/>
      <c r="D58" s="967"/>
      <c r="E58" s="963"/>
      <c r="F58" s="968"/>
      <c r="G58" s="326"/>
      <c r="I58" s="407"/>
    </row>
    <row r="59" spans="2:9" s="30" customFormat="1" ht="16.2">
      <c r="B59" s="1544"/>
      <c r="C59" s="1537"/>
      <c r="D59" s="967"/>
      <c r="E59" s="963"/>
      <c r="F59" s="968"/>
      <c r="G59" s="326"/>
      <c r="I59" s="407"/>
    </row>
    <row r="60" spans="2:9" s="30" customFormat="1" ht="19.2">
      <c r="B60" s="1544"/>
      <c r="C60" s="1537"/>
      <c r="D60" s="967"/>
      <c r="E60" s="963"/>
      <c r="F60" s="968"/>
      <c r="G60" s="326"/>
      <c r="I60" s="819" t="s">
        <v>737</v>
      </c>
    </row>
    <row r="61" spans="2:9" s="30" customFormat="1" ht="16.8" thickBot="1">
      <c r="B61" s="1544"/>
      <c r="C61" s="1537"/>
      <c r="D61" s="969"/>
      <c r="E61" s="964"/>
      <c r="F61" s="970"/>
      <c r="G61" s="327"/>
      <c r="I61" s="407"/>
    </row>
    <row r="62" spans="2:9" s="224" customFormat="1" ht="27" customHeight="1" thickTop="1" thickBot="1">
      <c r="B62" s="1544"/>
      <c r="C62" s="1538"/>
      <c r="D62" s="747"/>
      <c r="E62" s="748" t="s">
        <v>519</v>
      </c>
      <c r="F62" s="1064">
        <f>SUBTOTAL(9,F52:F61)</f>
        <v>0</v>
      </c>
      <c r="G62" s="1072">
        <f>SUBTOTAL(9,G52:G61)</f>
        <v>0</v>
      </c>
      <c r="I62" s="408"/>
    </row>
    <row r="63" spans="2:9" s="224" customFormat="1" ht="31.95" customHeight="1" thickBot="1">
      <c r="B63" s="1544"/>
      <c r="C63" s="745"/>
      <c r="D63" s="1546" t="s">
        <v>514</v>
      </c>
      <c r="E63" s="1547"/>
      <c r="F63" s="1065">
        <f>F38+F50+F62</f>
        <v>0</v>
      </c>
      <c r="G63" s="1073">
        <f>G38+G50</f>
        <v>0</v>
      </c>
      <c r="I63" s="408"/>
    </row>
    <row r="64" spans="2:9" ht="29.4" customHeight="1" thickBot="1">
      <c r="B64" s="1544"/>
      <c r="C64" s="611"/>
      <c r="D64" s="615" t="s">
        <v>99</v>
      </c>
      <c r="E64" s="402" t="s">
        <v>362</v>
      </c>
      <c r="F64" s="402" t="s">
        <v>17</v>
      </c>
      <c r="G64" s="409" t="s">
        <v>286</v>
      </c>
      <c r="H64" s="493"/>
      <c r="I64" s="408"/>
    </row>
    <row r="65" spans="2:11" s="30" customFormat="1" ht="16.8" thickTop="1">
      <c r="B65" s="1544"/>
      <c r="C65" s="1550" t="s">
        <v>474</v>
      </c>
      <c r="D65" s="965"/>
      <c r="E65" s="962"/>
      <c r="F65" s="966"/>
      <c r="G65" s="325"/>
      <c r="I65" s="407"/>
    </row>
    <row r="66" spans="2:11" s="30" customFormat="1" ht="16.2">
      <c r="B66" s="1544"/>
      <c r="C66" s="1537"/>
      <c r="D66" s="967"/>
      <c r="E66" s="963"/>
      <c r="F66" s="968"/>
      <c r="G66" s="326"/>
      <c r="I66" s="407"/>
    </row>
    <row r="67" spans="2:11" s="30" customFormat="1" ht="16.2">
      <c r="B67" s="1544"/>
      <c r="C67" s="1537"/>
      <c r="D67" s="967"/>
      <c r="E67" s="963"/>
      <c r="F67" s="968"/>
      <c r="G67" s="326"/>
      <c r="I67" s="407"/>
      <c r="K67" s="36"/>
    </row>
    <row r="68" spans="2:11" s="30" customFormat="1" ht="16.2">
      <c r="B68" s="1544"/>
      <c r="C68" s="1537"/>
      <c r="D68" s="967"/>
      <c r="E68" s="963"/>
      <c r="F68" s="968"/>
      <c r="G68" s="326"/>
      <c r="I68" s="407"/>
    </row>
    <row r="69" spans="2:11" s="30" customFormat="1" ht="16.2">
      <c r="B69" s="1544"/>
      <c r="C69" s="1537"/>
      <c r="D69" s="967"/>
      <c r="E69" s="963"/>
      <c r="F69" s="968"/>
      <c r="G69" s="326"/>
      <c r="I69" s="407"/>
    </row>
    <row r="70" spans="2:11" s="30" customFormat="1" ht="16.2">
      <c r="B70" s="1544"/>
      <c r="C70" s="1537"/>
      <c r="D70" s="967"/>
      <c r="E70" s="963"/>
      <c r="F70" s="968"/>
      <c r="G70" s="326"/>
      <c r="I70" s="407"/>
    </row>
    <row r="71" spans="2:11" s="30" customFormat="1" ht="16.2">
      <c r="B71" s="1544"/>
      <c r="C71" s="1537"/>
      <c r="D71" s="967"/>
      <c r="E71" s="963"/>
      <c r="F71" s="968"/>
      <c r="G71" s="326"/>
      <c r="I71" s="407"/>
    </row>
    <row r="72" spans="2:11" s="30" customFormat="1" ht="16.2">
      <c r="B72" s="1544"/>
      <c r="C72" s="1537"/>
      <c r="D72" s="967"/>
      <c r="E72" s="963"/>
      <c r="F72" s="968"/>
      <c r="G72" s="326"/>
      <c r="I72" s="407"/>
    </row>
    <row r="73" spans="2:11" s="30" customFormat="1" ht="19.2">
      <c r="B73" s="1544"/>
      <c r="C73" s="1537"/>
      <c r="D73" s="967"/>
      <c r="E73" s="963"/>
      <c r="F73" s="968"/>
      <c r="G73" s="326"/>
      <c r="I73" s="819" t="s">
        <v>737</v>
      </c>
    </row>
    <row r="74" spans="2:11" s="30" customFormat="1" ht="16.8" thickBot="1">
      <c r="B74" s="1544"/>
      <c r="C74" s="1537"/>
      <c r="D74" s="969"/>
      <c r="E74" s="964"/>
      <c r="F74" s="970"/>
      <c r="G74" s="327"/>
      <c r="I74" s="407"/>
    </row>
    <row r="75" spans="2:11" s="224" customFormat="1" ht="27" customHeight="1" thickTop="1" thickBot="1">
      <c r="B75" s="1544"/>
      <c r="C75" s="1538"/>
      <c r="D75" s="747"/>
      <c r="E75" s="748" t="s">
        <v>516</v>
      </c>
      <c r="F75" s="1064">
        <f>SUBTOTAL(9,F65:F74)</f>
        <v>0</v>
      </c>
      <c r="G75" s="1072">
        <f>SUBTOTAL(9,G65:G74)</f>
        <v>0</v>
      </c>
      <c r="I75" s="408"/>
    </row>
    <row r="76" spans="2:11" ht="29.4" customHeight="1" thickBot="1">
      <c r="B76" s="1544"/>
      <c r="C76" s="744"/>
      <c r="D76" s="615" t="s">
        <v>99</v>
      </c>
      <c r="E76" s="402" t="s">
        <v>362</v>
      </c>
      <c r="F76" s="495" t="s">
        <v>17</v>
      </c>
      <c r="G76" s="409" t="s">
        <v>286</v>
      </c>
      <c r="I76" s="408"/>
    </row>
    <row r="77" spans="2:11" s="30" customFormat="1" ht="24.6" thickTop="1">
      <c r="B77" s="1544"/>
      <c r="C77" s="1537" t="s">
        <v>57</v>
      </c>
      <c r="D77" s="1541" t="s">
        <v>211</v>
      </c>
      <c r="E77" s="1198" t="s">
        <v>364</v>
      </c>
      <c r="F77" s="1199"/>
      <c r="G77" s="403"/>
      <c r="H77" s="491"/>
      <c r="I77" s="407"/>
    </row>
    <row r="78" spans="2:11" s="30" customFormat="1" ht="16.2">
      <c r="B78" s="1544"/>
      <c r="C78" s="1537"/>
      <c r="D78" s="1542"/>
      <c r="E78" s="971"/>
      <c r="F78" s="1200"/>
      <c r="G78" s="496"/>
      <c r="H78" s="491"/>
      <c r="I78" s="407"/>
    </row>
    <row r="79" spans="2:11" s="30" customFormat="1" ht="16.2">
      <c r="B79" s="1544"/>
      <c r="C79" s="1537"/>
      <c r="D79" s="967"/>
      <c r="E79" s="972"/>
      <c r="F79" s="1201"/>
      <c r="G79" s="326"/>
      <c r="H79" s="491"/>
      <c r="I79" s="407"/>
    </row>
    <row r="80" spans="2:11" s="30" customFormat="1" ht="16.2">
      <c r="B80" s="1544"/>
      <c r="C80" s="1537"/>
      <c r="D80" s="967"/>
      <c r="E80" s="963"/>
      <c r="F80" s="1201"/>
      <c r="G80" s="326"/>
      <c r="H80" s="491"/>
      <c r="I80" s="407"/>
    </row>
    <row r="81" spans="2:9" s="30" customFormat="1" ht="16.2">
      <c r="B81" s="1544"/>
      <c r="C81" s="1537"/>
      <c r="D81" s="967"/>
      <c r="E81" s="963"/>
      <c r="F81" s="968"/>
      <c r="G81" s="326"/>
      <c r="H81" s="491"/>
      <c r="I81" s="407"/>
    </row>
    <row r="82" spans="2:9" s="30" customFormat="1" ht="16.2">
      <c r="B82" s="1544"/>
      <c r="C82" s="1537"/>
      <c r="D82" s="967"/>
      <c r="E82" s="963"/>
      <c r="F82" s="968"/>
      <c r="G82" s="326"/>
      <c r="H82" s="491"/>
      <c r="I82" s="407"/>
    </row>
    <row r="83" spans="2:9" s="30" customFormat="1" ht="16.2">
      <c r="B83" s="1544"/>
      <c r="C83" s="1537"/>
      <c r="D83" s="967"/>
      <c r="E83" s="963"/>
      <c r="F83" s="968"/>
      <c r="G83" s="326"/>
      <c r="H83" s="491"/>
      <c r="I83" s="407"/>
    </row>
    <row r="84" spans="2:9" s="30" customFormat="1" ht="19.2">
      <c r="B84" s="1544"/>
      <c r="C84" s="1537"/>
      <c r="D84" s="967"/>
      <c r="E84" s="963"/>
      <c r="F84" s="968"/>
      <c r="G84" s="326"/>
      <c r="H84" s="491"/>
      <c r="I84" s="819" t="s">
        <v>737</v>
      </c>
    </row>
    <row r="85" spans="2:9" s="30" customFormat="1" ht="16.8" thickBot="1">
      <c r="B85" s="1544"/>
      <c r="C85" s="1537"/>
      <c r="D85" s="969"/>
      <c r="E85" s="964"/>
      <c r="F85" s="970"/>
      <c r="G85" s="327"/>
      <c r="H85" s="491"/>
      <c r="I85" s="407"/>
    </row>
    <row r="86" spans="2:9" s="224" customFormat="1" ht="27" customHeight="1" thickTop="1" thickBot="1">
      <c r="B86" s="1544"/>
      <c r="C86" s="1538"/>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8" t="s">
        <v>356</v>
      </c>
      <c r="D88" s="406" t="s">
        <v>46</v>
      </c>
      <c r="E88" s="406" t="s">
        <v>46</v>
      </c>
      <c r="F88" s="1066">
        <v>3</v>
      </c>
      <c r="G88" s="1076"/>
      <c r="H88" s="493"/>
    </row>
    <row r="89" spans="2:9" ht="18" customHeight="1">
      <c r="B89" s="741"/>
      <c r="C89" s="1548"/>
      <c r="D89" s="614" t="s">
        <v>47</v>
      </c>
      <c r="E89" s="406" t="s">
        <v>47</v>
      </c>
      <c r="F89" s="1066">
        <v>3</v>
      </c>
      <c r="G89" s="1076"/>
      <c r="H89" s="493"/>
    </row>
    <row r="90" spans="2:9" ht="18" customHeight="1" thickBot="1">
      <c r="B90" s="742"/>
      <c r="C90" s="1549"/>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 ref="B8:C8"/>
    <mergeCell ref="B9:C9"/>
    <mergeCell ref="B3:C3"/>
    <mergeCell ref="B4:C4"/>
    <mergeCell ref="B5:C5"/>
    <mergeCell ref="D3:E3"/>
    <mergeCell ref="D4:E4"/>
    <mergeCell ref="D5:E5"/>
    <mergeCell ref="D15:E15"/>
    <mergeCell ref="D63:E63"/>
    <mergeCell ref="C77:C86"/>
    <mergeCell ref="B23:C23"/>
    <mergeCell ref="F23:G23"/>
    <mergeCell ref="B21:C21"/>
    <mergeCell ref="F21:G21"/>
    <mergeCell ref="F24:G24"/>
    <mergeCell ref="D77:D78"/>
    <mergeCell ref="F19:G19"/>
    <mergeCell ref="B20:C20"/>
    <mergeCell ref="F20:G20"/>
    <mergeCell ref="B18:C18"/>
    <mergeCell ref="F22:G22"/>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2" t="s">
        <v>434</v>
      </c>
      <c r="C3" s="1523"/>
      <c r="D3" s="1518" t="str">
        <f>Data!$A$11</f>
        <v>離職者等再就職訓練（６箇月）</v>
      </c>
      <c r="E3" s="1519"/>
    </row>
    <row r="4" spans="1:8" ht="29.25" customHeight="1">
      <c r="B4" s="1379" t="s">
        <v>568</v>
      </c>
      <c r="C4" s="1522"/>
      <c r="D4" s="1516" t="str">
        <f>Data!$I$69</f>
        <v/>
      </c>
      <c r="E4" s="1517"/>
    </row>
    <row r="5" spans="1:8" ht="29.25" customHeight="1" thickBot="1">
      <c r="B5" s="1270" t="s">
        <v>16</v>
      </c>
      <c r="C5" s="1278"/>
      <c r="D5" s="1530" t="str">
        <f>Data!$A$9</f>
        <v/>
      </c>
      <c r="E5" s="1531"/>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79"/>
      <c r="C8" s="428" t="s">
        <v>49</v>
      </c>
      <c r="D8" s="1243"/>
      <c r="E8" s="321" t="s">
        <v>371</v>
      </c>
      <c r="H8" s="349"/>
    </row>
    <row r="9" spans="1:8" ht="30" customHeight="1" thickTop="1">
      <c r="B9" s="1378"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82"/>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82"/>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82"/>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79"/>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67" t="s">
        <v>25</v>
      </c>
      <c r="C14" s="1268"/>
      <c r="D14" s="332"/>
      <c r="E14" s="312" t="s">
        <v>371</v>
      </c>
      <c r="H14" s="349"/>
    </row>
    <row r="15" spans="1:8" ht="24.9" customHeight="1" thickTop="1" thickBot="1">
      <c r="B15" s="1378" t="s">
        <v>361</v>
      </c>
      <c r="C15" s="432" t="s">
        <v>360</v>
      </c>
      <c r="D15" s="1261"/>
      <c r="E15" s="312" t="s">
        <v>371</v>
      </c>
      <c r="H15" s="349"/>
    </row>
    <row r="16" spans="1:8" ht="84" customHeight="1" thickTop="1" thickBot="1">
      <c r="B16" s="1379"/>
      <c r="C16" s="432" t="s">
        <v>433</v>
      </c>
      <c r="D16" s="308"/>
      <c r="E16" s="312"/>
      <c r="H16" s="350" t="s">
        <v>992</v>
      </c>
    </row>
    <row r="17" spans="2:8" ht="24.9" customHeight="1" thickTop="1">
      <c r="B17" s="1430" t="s">
        <v>507</v>
      </c>
      <c r="C17" s="500" t="s">
        <v>72</v>
      </c>
      <c r="D17" s="1230"/>
      <c r="E17" s="321" t="s">
        <v>371</v>
      </c>
      <c r="H17" s="349"/>
    </row>
    <row r="18" spans="2:8" ht="24.9" customHeight="1" thickBot="1">
      <c r="B18" s="1387"/>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270"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3:C3"/>
    <mergeCell ref="D3:E3"/>
    <mergeCell ref="B4:C4"/>
    <mergeCell ref="D4:E4"/>
    <mergeCell ref="B5:C5"/>
    <mergeCell ref="D5:E5"/>
    <mergeCell ref="B7:B8"/>
    <mergeCell ref="B17:B18"/>
    <mergeCell ref="B20:C20"/>
    <mergeCell ref="B15:B16"/>
    <mergeCell ref="B19:C19"/>
    <mergeCell ref="B9:B13"/>
    <mergeCell ref="B14:C14"/>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0" t="str">
        <f>Data!$A$9</f>
        <v/>
      </c>
      <c r="P3" s="1480" t="str">
        <f>Data!$A$9</f>
        <v/>
      </c>
      <c r="Q3" s="1480" t="str">
        <f>Data!$A$9</f>
        <v/>
      </c>
      <c r="R3" s="220"/>
    </row>
    <row r="4" spans="1:18" ht="18" customHeight="1">
      <c r="G4" s="1"/>
      <c r="N4" s="3" t="s">
        <v>26</v>
      </c>
      <c r="O4" s="1480" t="str">
        <f>Data!$I$69</f>
        <v/>
      </c>
      <c r="P4" s="1480" t="str">
        <f>Data!$I$69</f>
        <v/>
      </c>
      <c r="Q4" s="1480" t="str">
        <f>Data!$I$69</f>
        <v/>
      </c>
    </row>
    <row r="5" spans="1:18" ht="9" customHeight="1">
      <c r="G5" s="1"/>
      <c r="N5" s="3"/>
      <c r="O5" s="584"/>
      <c r="P5" s="584"/>
      <c r="Q5" s="584"/>
    </row>
    <row r="6" spans="1:18" ht="16.5" customHeight="1" thickBot="1">
      <c r="B6" s="22"/>
      <c r="C6" s="22"/>
    </row>
    <row r="7" spans="1:18" s="1" customFormat="1" ht="27" customHeight="1">
      <c r="A7" s="1499" t="s">
        <v>197</v>
      </c>
      <c r="B7" s="1561" t="s">
        <v>744</v>
      </c>
      <c r="C7" s="1512" t="s">
        <v>39</v>
      </c>
      <c r="D7" s="1502" t="s">
        <v>157</v>
      </c>
      <c r="E7" s="1559"/>
      <c r="F7" s="1503"/>
      <c r="G7" s="1514" t="s">
        <v>41</v>
      </c>
      <c r="H7" s="1563" t="s">
        <v>104</v>
      </c>
      <c r="I7" s="1564"/>
      <c r="J7" s="1510" t="s">
        <v>93</v>
      </c>
      <c r="K7" s="1510"/>
      <c r="L7" s="1510"/>
      <c r="M7" s="1510"/>
      <c r="N7" s="1511"/>
      <c r="O7" s="1565" t="s">
        <v>369</v>
      </c>
      <c r="P7" s="1502" t="s">
        <v>22</v>
      </c>
      <c r="Q7" s="1506"/>
    </row>
    <row r="8" spans="1:18" s="1" customFormat="1" ht="40.5" customHeight="1" thickBot="1">
      <c r="A8" s="1558"/>
      <c r="B8" s="1562"/>
      <c r="C8" s="1407"/>
      <c r="D8" s="755" t="s">
        <v>101</v>
      </c>
      <c r="E8" s="756" t="s">
        <v>102</v>
      </c>
      <c r="F8" s="757" t="s">
        <v>103</v>
      </c>
      <c r="G8" s="1560"/>
      <c r="H8" s="758" t="s">
        <v>202</v>
      </c>
      <c r="I8" s="759" t="s">
        <v>150</v>
      </c>
      <c r="J8" s="760" t="s">
        <v>308</v>
      </c>
      <c r="K8" s="761" t="s">
        <v>1053</v>
      </c>
      <c r="L8" s="1089" t="s">
        <v>1054</v>
      </c>
      <c r="M8" s="1090" t="s">
        <v>309</v>
      </c>
      <c r="N8" s="1091" t="s">
        <v>310</v>
      </c>
      <c r="O8" s="1566"/>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57"/>
      <c r="J64" s="1557"/>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O3:Q3"/>
    <mergeCell ref="O4:Q4"/>
    <mergeCell ref="P7:Q7"/>
    <mergeCell ref="H7:I7"/>
    <mergeCell ref="O7:O8"/>
    <mergeCell ref="I64:J64"/>
    <mergeCell ref="A7:A8"/>
    <mergeCell ref="C7:C8"/>
    <mergeCell ref="D7:F7"/>
    <mergeCell ref="G7:G8"/>
    <mergeCell ref="J7:N7"/>
    <mergeCell ref="B7:B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0" t="str">
        <f>Data!$A$9</f>
        <v/>
      </c>
      <c r="L3" s="1480" t="str">
        <f>Data!$A$9</f>
        <v/>
      </c>
      <c r="M3" s="1480" t="str">
        <f>Data!$A$9</f>
        <v/>
      </c>
    </row>
    <row r="4" spans="1:13" ht="19.2">
      <c r="A4" s="15"/>
      <c r="C4" s="15"/>
      <c r="D4" s="15"/>
      <c r="E4" s="15"/>
      <c r="F4" s="15"/>
      <c r="G4" s="15"/>
      <c r="H4" s="15"/>
      <c r="I4" s="15"/>
      <c r="J4" t="s">
        <v>26</v>
      </c>
      <c r="K4" s="1480" t="str">
        <f>Data!$I$69</f>
        <v/>
      </c>
      <c r="L4" s="1480" t="str">
        <f>Data!$I$69</f>
        <v/>
      </c>
      <c r="M4" s="1480"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59"/>
      <c r="J6" s="1559"/>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15" t="s">
        <v>441</v>
      </c>
      <c r="K2" s="1615"/>
      <c r="L2" s="1615"/>
      <c r="M2" s="1615"/>
      <c r="N2" s="1615"/>
      <c r="O2" s="1613" t="str">
        <f>Data!$A$11</f>
        <v>離職者等再就職訓練（６箇月）</v>
      </c>
      <c r="P2" s="1613"/>
      <c r="Q2" s="1613"/>
      <c r="R2" s="1613"/>
      <c r="S2" s="67"/>
      <c r="T2" s="67"/>
      <c r="U2" s="68"/>
      <c r="V2" s="68"/>
      <c r="W2" s="68"/>
      <c r="X2" s="67"/>
      <c r="Y2" s="67"/>
      <c r="Z2" s="67"/>
      <c r="AA2" s="68"/>
      <c r="AB2" s="1615" t="s">
        <v>441</v>
      </c>
      <c r="AC2" s="1615"/>
      <c r="AD2" s="1615"/>
      <c r="AE2" s="1615"/>
      <c r="AF2" s="1615"/>
      <c r="AG2" s="1613" t="str">
        <f>Data!$A$11</f>
        <v>離職者等再就職訓練（６箇月）</v>
      </c>
      <c r="AH2" s="1613"/>
      <c r="AI2" s="1613"/>
      <c r="AJ2" s="1613"/>
      <c r="AK2" s="384"/>
      <c r="AL2" s="384"/>
      <c r="AQ2" s="200" t="s">
        <v>456</v>
      </c>
      <c r="AR2" s="393">
        <f>VLOOKUP(O2,祝日!K3:S25,2,FALSE)</f>
        <v>6</v>
      </c>
      <c r="AS2" s="199" t="s">
        <v>457</v>
      </c>
    </row>
    <row r="3" spans="1:47" ht="15" customHeight="1" thickBot="1">
      <c r="A3" s="69"/>
      <c r="B3" s="387" t="s">
        <v>455</v>
      </c>
      <c r="C3" s="1101">
        <v>46111</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45931</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46111</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624</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①</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624時間以上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600時間以上</v>
      </c>
      <c r="P9" s="1660"/>
      <c r="Q9" s="1660"/>
      <c r="R9" s="1661"/>
      <c r="S9" s="69"/>
      <c r="T9" s="729" t="str">
        <f>IF(AR2=6,"②","")</f>
        <v>②</v>
      </c>
      <c r="U9" s="727" t="str">
        <f>IF(AR2=6,CONCATENATE(TEXT(AR10,"ggge年m月d日"),"から",TEXT(AT10,"ggge年m月d日"),"までの期間で、"),"")</f>
        <v>令和8年1月1日から令和8年2月15日までの期間で、</v>
      </c>
      <c r="V9" s="725"/>
      <c r="W9" s="725"/>
      <c r="X9" s="725"/>
      <c r="Y9" s="725"/>
      <c r="Z9" s="725"/>
      <c r="AA9" s="726"/>
      <c r="AD9" s="74"/>
      <c r="AE9" s="74"/>
      <c r="AF9" s="74"/>
      <c r="AG9" s="70"/>
      <c r="AH9" s="70"/>
      <c r="AI9" s="70"/>
      <c r="AJ9" s="386"/>
      <c r="AN9" s="200"/>
      <c r="AQ9" s="200" t="s">
        <v>720</v>
      </c>
      <c r="AR9" s="704">
        <f>IF(MONTH($AO$3)=MONTH($AO$4),$AO$3+1,DATE(YEAR($AO$4),MONTH($AO$4)-1,DAY(1)))</f>
        <v>46054</v>
      </c>
      <c r="AS9" t="s">
        <v>722</v>
      </c>
      <c r="AT9" s="704">
        <f>IF(MONTH($AO$3)=MONTH($AO$4),$AO$4-1,DATE(YEAR($AO$4),MONTH($AO$4),DAY(15)))</f>
        <v>46096</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46023</v>
      </c>
      <c r="AS10" t="s">
        <v>722</v>
      </c>
      <c r="AT10" s="704">
        <f>DATE(YEAR($AO$4),MONTH($AO$4)-1,DAY(15))</f>
        <v>46068</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24時間以上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10</v>
      </c>
      <c r="B16" s="1573"/>
      <c r="C16" s="1574"/>
      <c r="D16" s="632" t="s">
        <v>436</v>
      </c>
      <c r="E16" s="633" t="s">
        <v>438</v>
      </c>
      <c r="F16" s="634" t="s">
        <v>440</v>
      </c>
      <c r="G16" s="1572">
        <f>MONTH(G17)</f>
        <v>11</v>
      </c>
      <c r="H16" s="1573"/>
      <c r="I16" s="1574"/>
      <c r="J16" s="632" t="s">
        <v>435</v>
      </c>
      <c r="K16" s="632" t="s">
        <v>437</v>
      </c>
      <c r="L16" s="635" t="s">
        <v>439</v>
      </c>
      <c r="M16" s="1572">
        <f>MONTH(M17)</f>
        <v>12</v>
      </c>
      <c r="N16" s="1573"/>
      <c r="O16" s="1574"/>
      <c r="P16" s="632" t="s">
        <v>435</v>
      </c>
      <c r="Q16" s="632" t="s">
        <v>437</v>
      </c>
      <c r="R16" s="634" t="s">
        <v>439</v>
      </c>
      <c r="S16" s="1572">
        <f>MONTH(S17)</f>
        <v>1</v>
      </c>
      <c r="T16" s="1573"/>
      <c r="U16" s="1574"/>
      <c r="V16" s="632" t="s">
        <v>436</v>
      </c>
      <c r="W16" s="633" t="s">
        <v>438</v>
      </c>
      <c r="X16" s="634" t="s">
        <v>440</v>
      </c>
      <c r="Y16" s="1572">
        <f>MONTH(Y17)</f>
        <v>2</v>
      </c>
      <c r="Z16" s="1573"/>
      <c r="AA16" s="1574"/>
      <c r="AB16" s="632" t="s">
        <v>435</v>
      </c>
      <c r="AC16" s="632" t="s">
        <v>437</v>
      </c>
      <c r="AD16" s="635" t="s">
        <v>439</v>
      </c>
      <c r="AE16" s="1572">
        <f>MONTH(AE17)</f>
        <v>3</v>
      </c>
      <c r="AF16" s="1573"/>
      <c r="AG16" s="1574"/>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c r="V46" s="598"/>
      <c r="W46" s="598"/>
      <c r="X46" s="601"/>
      <c r="Y46" s="590">
        <f t="shared" si="7"/>
        <v>46083</v>
      </c>
      <c r="Z46" s="642">
        <f t="shared" si="4"/>
        <v>2</v>
      </c>
      <c r="AA46" s="646"/>
      <c r="AB46" s="598"/>
      <c r="AC46" s="598"/>
      <c r="AD46" s="601"/>
      <c r="AE46" s="594">
        <f t="shared" si="8"/>
        <v>46111</v>
      </c>
      <c r="AF46" s="641">
        <f t="shared" si="13"/>
        <v>2</v>
      </c>
      <c r="AG46" s="645" t="s">
        <v>1149</v>
      </c>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3</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 ref="J2:N2"/>
    <mergeCell ref="O2:R2"/>
    <mergeCell ref="J3:N3"/>
    <mergeCell ref="O3:R3"/>
    <mergeCell ref="J4:N4"/>
    <mergeCell ref="O4:R4"/>
    <mergeCell ref="J7:L7"/>
    <mergeCell ref="M7:N7"/>
    <mergeCell ref="J8:L8"/>
    <mergeCell ref="M8:N8"/>
    <mergeCell ref="I6:R6"/>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H56:AJ56"/>
    <mergeCell ref="AE53:AF53"/>
    <mergeCell ref="AH53:AJ53"/>
    <mergeCell ref="S54:T54"/>
    <mergeCell ref="V54:X54"/>
    <mergeCell ref="Y54:Z54"/>
    <mergeCell ref="AB54:AD54"/>
    <mergeCell ref="AE54:AF54"/>
    <mergeCell ref="AH54:AJ54"/>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15" t="s">
        <v>441</v>
      </c>
      <c r="K2" s="1615"/>
      <c r="L2" s="1615"/>
      <c r="M2" s="1615"/>
      <c r="N2" s="1615"/>
      <c r="O2" s="1613" t="str">
        <f>Data!$A$11</f>
        <v>離職者等再就職訓練（６箇月）</v>
      </c>
      <c r="P2" s="1613"/>
      <c r="Q2" s="1613"/>
      <c r="R2" s="1613"/>
      <c r="S2" s="67"/>
      <c r="T2" s="67"/>
      <c r="U2" s="68"/>
      <c r="V2" s="68"/>
      <c r="W2" s="68"/>
      <c r="X2" s="67"/>
      <c r="Y2" s="67"/>
      <c r="Z2" s="67"/>
      <c r="AA2" s="68"/>
      <c r="AB2" s="1615" t="s">
        <v>441</v>
      </c>
      <c r="AC2" s="1615"/>
      <c r="AD2" s="1615"/>
      <c r="AE2" s="1615"/>
      <c r="AF2" s="1615"/>
      <c r="AG2" s="1613" t="str">
        <f>Data!$A$11</f>
        <v>離職者等再就職訓練（６箇月）</v>
      </c>
      <c r="AH2" s="1613"/>
      <c r="AI2" s="1613"/>
      <c r="AJ2" s="1613"/>
      <c r="AK2" s="384"/>
      <c r="AL2" s="384"/>
      <c r="AQ2" s="200" t="s">
        <v>392</v>
      </c>
      <c r="AR2" s="393">
        <f>VLOOKUP(O2,祝日!K3:S25,2,FALSE)</f>
        <v>6</v>
      </c>
      <c r="AS2" s="199" t="s">
        <v>457</v>
      </c>
    </row>
    <row r="3" spans="1:47" ht="15" customHeight="1" thickBot="1">
      <c r="A3" s="69"/>
      <c r="B3" s="387" t="s">
        <v>455</v>
      </c>
      <c r="C3" s="1101">
        <v>46142</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45965</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46142</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624</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①</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624時間以上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600時間以上</v>
      </c>
      <c r="P9" s="1660"/>
      <c r="Q9" s="1660"/>
      <c r="R9" s="1661"/>
      <c r="S9" s="69"/>
      <c r="T9" s="729" t="str">
        <f>IF(AR2=6,"②","")</f>
        <v>②</v>
      </c>
      <c r="U9" s="727" t="str">
        <f>IF(AR2=6,CONCATENATE(TEXT(AR10,"ggge年m月d日"),"から",TEXT(AT10,"ggge年m月d日"),"までの期間で、"),"")</f>
        <v>令和8年2月1日から令和8年3月15日までの期間で、</v>
      </c>
      <c r="V9" s="725"/>
      <c r="W9" s="725"/>
      <c r="X9" s="725"/>
      <c r="Y9" s="725"/>
      <c r="Z9" s="725"/>
      <c r="AA9" s="726"/>
      <c r="AD9" s="74"/>
      <c r="AE9" s="74"/>
      <c r="AF9" s="74"/>
      <c r="AG9" s="70"/>
      <c r="AH9" s="70"/>
      <c r="AI9" s="70"/>
      <c r="AJ9" s="386"/>
      <c r="AN9" s="200"/>
      <c r="AQ9" s="200" t="s">
        <v>720</v>
      </c>
      <c r="AR9" s="704">
        <f>IF(MONTH($AO$3)=MONTH($AO$4),$AO$3+1,DATE(YEAR($AO$4),MONTH($AO$4)-1,DAY(1)))</f>
        <v>46082</v>
      </c>
      <c r="AS9" t="s">
        <v>722</v>
      </c>
      <c r="AT9" s="704">
        <f>IF(MONTH($AO$3)=MONTH($AO$4),$AO$4-1,DATE(YEAR($AO$4),MONTH($AO$4),DAY(15)))</f>
        <v>46127</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46054</v>
      </c>
      <c r="AS10" t="s">
        <v>722</v>
      </c>
      <c r="AT10" s="704">
        <f>DATE(YEAR($AO$4),MONTH($AO$4)-1,DAY(15))</f>
        <v>46096</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24時間以上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11</v>
      </c>
      <c r="B16" s="1573"/>
      <c r="C16" s="1574"/>
      <c r="D16" s="632" t="s">
        <v>436</v>
      </c>
      <c r="E16" s="633" t="s">
        <v>438</v>
      </c>
      <c r="F16" s="634" t="s">
        <v>440</v>
      </c>
      <c r="G16" s="1572">
        <f>MONTH(G17)</f>
        <v>12</v>
      </c>
      <c r="H16" s="1573"/>
      <c r="I16" s="1574"/>
      <c r="J16" s="632" t="s">
        <v>435</v>
      </c>
      <c r="K16" s="632" t="s">
        <v>437</v>
      </c>
      <c r="L16" s="635" t="s">
        <v>439</v>
      </c>
      <c r="M16" s="1572">
        <f>MONTH(M17)</f>
        <v>1</v>
      </c>
      <c r="N16" s="1573"/>
      <c r="O16" s="1574"/>
      <c r="P16" s="632" t="s">
        <v>435</v>
      </c>
      <c r="Q16" s="632" t="s">
        <v>437</v>
      </c>
      <c r="R16" s="634" t="s">
        <v>439</v>
      </c>
      <c r="S16" s="1572">
        <f>MONTH(S17)</f>
        <v>2</v>
      </c>
      <c r="T16" s="1573"/>
      <c r="U16" s="1574"/>
      <c r="V16" s="632" t="s">
        <v>436</v>
      </c>
      <c r="W16" s="633" t="s">
        <v>438</v>
      </c>
      <c r="X16" s="634" t="s">
        <v>440</v>
      </c>
      <c r="Y16" s="1572">
        <f>MONTH(Y17)</f>
        <v>3</v>
      </c>
      <c r="Z16" s="1573"/>
      <c r="AA16" s="1574"/>
      <c r="AB16" s="632" t="s">
        <v>435</v>
      </c>
      <c r="AC16" s="632" t="s">
        <v>437</v>
      </c>
      <c r="AD16" s="635" t="s">
        <v>439</v>
      </c>
      <c r="AE16" s="1572">
        <f>MONTH(AE17)</f>
        <v>4</v>
      </c>
      <c r="AF16" s="1573"/>
      <c r="AG16" s="1574"/>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IF(AND(DATE(YEAR($A$17),MONTH($A$17)+3,DAY($A$17))&lt;$C$3,OR($U$55&lt;$AR$4,$U$49&lt;$AR$7)=TRUE),"月4不","")</f>
        <v>月4不</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c r="P43" s="598"/>
      <c r="Q43" s="598"/>
      <c r="R43" s="601"/>
      <c r="S43" s="909">
        <f t="shared" si="11"/>
        <v>46083</v>
      </c>
      <c r="T43" s="910">
        <f t="shared" si="3"/>
        <v>2</v>
      </c>
      <c r="U43" s="644"/>
      <c r="V43" s="597"/>
      <c r="W43" s="597"/>
      <c r="X43" s="602"/>
      <c r="Y43" s="590">
        <f t="shared" si="7"/>
        <v>46111</v>
      </c>
      <c r="Z43" s="642">
        <f t="shared" si="4"/>
        <v>2</v>
      </c>
      <c r="AA43" s="646"/>
      <c r="AB43" s="598"/>
      <c r="AC43" s="598"/>
      <c r="AD43" s="601"/>
      <c r="AE43" s="594">
        <f t="shared" si="8"/>
        <v>46142</v>
      </c>
      <c r="AF43" s="641">
        <f>WEEKDAY(AE43)</f>
        <v>5</v>
      </c>
      <c r="AG43" s="645" t="s">
        <v>1149</v>
      </c>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3</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15" t="s">
        <v>441</v>
      </c>
      <c r="K2" s="1615"/>
      <c r="L2" s="1615"/>
      <c r="M2" s="1615"/>
      <c r="N2" s="1615"/>
      <c r="O2" s="1613" t="str">
        <f>Data!$A$11</f>
        <v>離職者等再就職訓練（６箇月）</v>
      </c>
      <c r="P2" s="1613"/>
      <c r="Q2" s="1613"/>
      <c r="R2" s="1613"/>
      <c r="S2" s="67"/>
      <c r="T2" s="67"/>
      <c r="U2" s="68"/>
      <c r="V2" s="68"/>
      <c r="W2" s="68"/>
      <c r="X2" s="67"/>
      <c r="Y2" s="67"/>
      <c r="Z2" s="67"/>
      <c r="AA2" s="68"/>
      <c r="AB2" s="1615" t="s">
        <v>441</v>
      </c>
      <c r="AC2" s="1615"/>
      <c r="AD2" s="1615"/>
      <c r="AE2" s="1615"/>
      <c r="AF2" s="1615"/>
      <c r="AG2" s="1613" t="str">
        <f>Data!$A$11</f>
        <v>離職者等再就職訓練（６箇月）</v>
      </c>
      <c r="AH2" s="1613"/>
      <c r="AI2" s="1613"/>
      <c r="AJ2" s="1613"/>
      <c r="AK2" s="384"/>
      <c r="AL2" s="384"/>
      <c r="AQ2" s="200" t="s">
        <v>392</v>
      </c>
      <c r="AR2" s="393">
        <f>VLOOKUP(O2,祝日!K3:S25,2,FALSE)</f>
        <v>6</v>
      </c>
      <c r="AS2" s="199" t="s">
        <v>457</v>
      </c>
    </row>
    <row r="3" spans="1:47" ht="15" customHeight="1" thickBot="1">
      <c r="A3" s="69"/>
      <c r="B3" s="387" t="s">
        <v>455</v>
      </c>
      <c r="C3" s="1101">
        <v>46171</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45992</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46171</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624</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①</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624時間以上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600時間以上</v>
      </c>
      <c r="P9" s="1660"/>
      <c r="Q9" s="1660"/>
      <c r="R9" s="1661"/>
      <c r="S9" s="69"/>
      <c r="T9" s="729" t="str">
        <f>IF(AR2=6,"②","")</f>
        <v>②</v>
      </c>
      <c r="U9" s="727" t="str">
        <f>IF(AR2=6,CONCATENATE(TEXT(AR10,"ggge年m月d日"),"から",TEXT(AT10,"ggge年m月d日"),"までの期間で、"),"")</f>
        <v>令和8年3月1日から令和8年4月15日までの期間で、</v>
      </c>
      <c r="V9" s="725"/>
      <c r="W9" s="725"/>
      <c r="X9" s="725"/>
      <c r="Y9" s="725"/>
      <c r="Z9" s="725"/>
      <c r="AA9" s="726"/>
      <c r="AD9" s="74"/>
      <c r="AE9" s="74"/>
      <c r="AF9" s="74"/>
      <c r="AG9" s="70"/>
      <c r="AH9" s="70"/>
      <c r="AI9" s="70"/>
      <c r="AJ9" s="386"/>
      <c r="AN9" s="200"/>
      <c r="AQ9" s="200" t="s">
        <v>720</v>
      </c>
      <c r="AR9" s="704">
        <f>IF(MONTH($AO$3)=MONTH($AO$4),$AO$3+1,DATE(YEAR($AO$4),MONTH($AO$4)-1,DAY(1)))</f>
        <v>46113</v>
      </c>
      <c r="AS9" t="s">
        <v>722</v>
      </c>
      <c r="AT9" s="704">
        <f>IF(MONTH($AO$3)=MONTH($AO$4),$AO$4-1,DATE(YEAR($AO$4),MONTH($AO$4),DAY(15)))</f>
        <v>46157</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46082</v>
      </c>
      <c r="AS10" t="s">
        <v>722</v>
      </c>
      <c r="AT10" s="704">
        <f>DATE(YEAR($AO$4),MONTH($AO$4)-1,DAY(15))</f>
        <v>46127</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24時間以上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12</v>
      </c>
      <c r="B16" s="1573"/>
      <c r="C16" s="1574"/>
      <c r="D16" s="632" t="s">
        <v>436</v>
      </c>
      <c r="E16" s="633" t="s">
        <v>438</v>
      </c>
      <c r="F16" s="634" t="s">
        <v>440</v>
      </c>
      <c r="G16" s="1572">
        <f>MONTH(G17)</f>
        <v>1</v>
      </c>
      <c r="H16" s="1573"/>
      <c r="I16" s="1574"/>
      <c r="J16" s="632" t="s">
        <v>435</v>
      </c>
      <c r="K16" s="632" t="s">
        <v>437</v>
      </c>
      <c r="L16" s="635" t="s">
        <v>439</v>
      </c>
      <c r="M16" s="1572">
        <f>MONTH(M17)</f>
        <v>2</v>
      </c>
      <c r="N16" s="1573"/>
      <c r="O16" s="1574"/>
      <c r="P16" s="632" t="s">
        <v>435</v>
      </c>
      <c r="Q16" s="632" t="s">
        <v>437</v>
      </c>
      <c r="R16" s="634" t="s">
        <v>439</v>
      </c>
      <c r="S16" s="1572">
        <f>MONTH(S17)</f>
        <v>3</v>
      </c>
      <c r="T16" s="1573"/>
      <c r="U16" s="1574"/>
      <c r="V16" s="632" t="s">
        <v>436</v>
      </c>
      <c r="W16" s="633" t="s">
        <v>438</v>
      </c>
      <c r="X16" s="634" t="s">
        <v>440</v>
      </c>
      <c r="Y16" s="1572">
        <f>MONTH(Y17)</f>
        <v>4</v>
      </c>
      <c r="Z16" s="1573"/>
      <c r="AA16" s="1574"/>
      <c r="AB16" s="632" t="s">
        <v>435</v>
      </c>
      <c r="AC16" s="632" t="s">
        <v>437</v>
      </c>
      <c r="AD16" s="635" t="s">
        <v>439</v>
      </c>
      <c r="AE16" s="1572">
        <f>MONTH(AE17)</f>
        <v>5</v>
      </c>
      <c r="AF16" s="1573"/>
      <c r="AG16" s="1574"/>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t="s">
        <v>1149</v>
      </c>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c r="V46" s="598"/>
      <c r="W46" s="598"/>
      <c r="X46" s="601"/>
      <c r="Y46" s="590">
        <f t="shared" si="7"/>
        <v>46142</v>
      </c>
      <c r="Z46" s="642">
        <f t="shared" si="4"/>
        <v>5</v>
      </c>
      <c r="AA46" s="646"/>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3</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15" t="s">
        <v>441</v>
      </c>
      <c r="M2" s="1615"/>
      <c r="N2" s="1615"/>
      <c r="O2" s="1615"/>
      <c r="P2" s="1615"/>
      <c r="Q2" s="1615"/>
      <c r="R2" s="1615"/>
      <c r="S2" s="1613" t="str">
        <f>Data!$A$11</f>
        <v>離職者等再就職訓練（６箇月）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離職者等再就職訓練（６箇月）</v>
      </c>
      <c r="AP2" s="1613"/>
      <c r="AQ2" s="1613"/>
      <c r="AR2" s="1613"/>
      <c r="AS2" s="384"/>
      <c r="AT2" s="384"/>
      <c r="AY2" s="200" t="s">
        <v>392</v>
      </c>
      <c r="AZ2" s="393">
        <f>VLOOKUP(S2,祝日!$K$3:$S$25,2,FALSE)</f>
        <v>6</v>
      </c>
      <c r="BA2" s="199" t="s">
        <v>457</v>
      </c>
    </row>
    <row r="3" spans="1:55" ht="15" customHeight="1" thickBot="1">
      <c r="A3" s="69"/>
      <c r="B3" s="387" t="s">
        <v>455</v>
      </c>
      <c r="C3" s="1101">
        <v>45929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45810</v>
      </c>
      <c r="AY3" s="200" t="s">
        <v>280</v>
      </c>
      <c r="AZ3" s="347">
        <f>VLOOKUP($S$2,祝日!$K$3:$S$25,3,FALSE)</f>
        <v>600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45929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1010</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718</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600時間以上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1059</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996</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83">
        <f>'６カリキュラム(デュアル)'!D24</f>
        <v>0</v>
      </c>
      <c r="M13" s="1684"/>
      <c r="N13" s="1684"/>
      <c r="O13" s="1174"/>
      <c r="P13" s="1174"/>
      <c r="Q13" s="1684">
        <f>SUM($A54:$AR54)</f>
        <v>0</v>
      </c>
      <c r="R13" s="1684"/>
      <c r="S13" s="1680" t="str">
        <f>CONCATENATE(AZ14,BA14)</f>
        <v>24時間以上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6</v>
      </c>
      <c r="B16" s="1676"/>
      <c r="C16" s="1677"/>
      <c r="D16" s="660" t="s">
        <v>436</v>
      </c>
      <c r="E16" s="660" t="s">
        <v>438</v>
      </c>
      <c r="F16" s="661" t="s">
        <v>472</v>
      </c>
      <c r="G16" s="661" t="s">
        <v>440</v>
      </c>
      <c r="H16" s="662" t="s">
        <v>473</v>
      </c>
      <c r="I16" s="1675">
        <f>MONTH(I17)</f>
        <v>7</v>
      </c>
      <c r="J16" s="1676"/>
      <c r="K16" s="1677"/>
      <c r="L16" s="660" t="s">
        <v>436</v>
      </c>
      <c r="M16" s="660" t="s">
        <v>438</v>
      </c>
      <c r="N16" s="661" t="s">
        <v>472</v>
      </c>
      <c r="O16" s="661" t="s">
        <v>440</v>
      </c>
      <c r="P16" s="662" t="s">
        <v>473</v>
      </c>
      <c r="Q16" s="1675">
        <f>MONTH(Q17)</f>
        <v>8</v>
      </c>
      <c r="R16" s="1676"/>
      <c r="S16" s="1677"/>
      <c r="T16" s="660" t="s">
        <v>436</v>
      </c>
      <c r="U16" s="660" t="s">
        <v>438</v>
      </c>
      <c r="V16" s="661" t="s">
        <v>472</v>
      </c>
      <c r="W16" s="661" t="s">
        <v>440</v>
      </c>
      <c r="X16" s="662" t="s">
        <v>473</v>
      </c>
      <c r="Y16" s="1675">
        <f>MONTH(Y17)</f>
        <v>9</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1064</v>
      </c>
      <c r="E50" s="1695"/>
      <c r="F50" s="1695"/>
      <c r="G50" s="1163"/>
      <c r="H50" s="1164"/>
      <c r="I50" s="1612" t="s">
        <v>288</v>
      </c>
      <c r="J50" s="1598"/>
      <c r="K50" s="1147">
        <f>COUNTIF(K17:K47,"*★*")</f>
        <v>0</v>
      </c>
      <c r="L50" s="1694" t="s">
        <v>1064</v>
      </c>
      <c r="M50" s="1695"/>
      <c r="N50" s="1695"/>
      <c r="O50" s="1163"/>
      <c r="P50" s="1164"/>
      <c r="Q50" s="1612" t="s">
        <v>288</v>
      </c>
      <c r="R50" s="1598"/>
      <c r="S50" s="1147">
        <f>COUNTIF(S17:S47,"*★*")</f>
        <v>0</v>
      </c>
      <c r="T50" s="1694" t="s">
        <v>1064</v>
      </c>
      <c r="U50" s="1695"/>
      <c r="V50" s="1695"/>
      <c r="W50" s="1163"/>
      <c r="X50" s="1164"/>
      <c r="Y50" s="1612" t="s">
        <v>288</v>
      </c>
      <c r="Z50" s="1598"/>
      <c r="AA50" s="1147">
        <f>COUNTIF(AA17:AA47,"*★*")</f>
        <v>0</v>
      </c>
      <c r="AB50" s="1694" t="s">
        <v>1064</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ref="AS52:AS57" si="11">SUM(A52:AR52)</f>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1"/>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1"/>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ref="AS55" si="12">SUM(A55:AR55)</f>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1"/>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1"/>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A10:B10"/>
    <mergeCell ref="L10:N10"/>
    <mergeCell ref="Q10:R10"/>
    <mergeCell ref="A7:I7"/>
    <mergeCell ref="L7:N7"/>
    <mergeCell ref="Q7:R7"/>
    <mergeCell ref="S7:V7"/>
    <mergeCell ref="A8:B8"/>
    <mergeCell ref="D8:I10"/>
    <mergeCell ref="L8:N8"/>
    <mergeCell ref="Q8:R8"/>
    <mergeCell ref="S8:V8"/>
    <mergeCell ref="A9:B9"/>
    <mergeCell ref="S9:V10"/>
    <mergeCell ref="S4:V4"/>
    <mergeCell ref="AJ4:AN4"/>
    <mergeCell ref="AO4:AR4"/>
    <mergeCell ref="A6:I6"/>
    <mergeCell ref="K6:V6"/>
    <mergeCell ref="L2:R2"/>
    <mergeCell ref="S2:V2"/>
    <mergeCell ref="AJ2:AN2"/>
    <mergeCell ref="AO2:AR2"/>
    <mergeCell ref="L3:R3"/>
    <mergeCell ref="S3:V3"/>
    <mergeCell ref="AJ3:AN3"/>
    <mergeCell ref="AO3:AR3"/>
    <mergeCell ref="Z6:AI6"/>
    <mergeCell ref="D62:I62"/>
    <mergeCell ref="D63:I63"/>
    <mergeCell ref="D64:I64"/>
    <mergeCell ref="D65:I65"/>
    <mergeCell ref="D66:I66"/>
    <mergeCell ref="D67:I67"/>
    <mergeCell ref="D68:I68"/>
    <mergeCell ref="D69:I69"/>
    <mergeCell ref="L4:R4"/>
    <mergeCell ref="L9:N9"/>
    <mergeCell ref="Q9:R9"/>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15" t="s">
        <v>441</v>
      </c>
      <c r="M2" s="1615"/>
      <c r="N2" s="1615"/>
      <c r="O2" s="1615"/>
      <c r="P2" s="1615"/>
      <c r="Q2" s="1615"/>
      <c r="R2" s="1615"/>
      <c r="S2" s="1613" t="str">
        <f>Data!$A$11</f>
        <v>離職者等再就職訓練（６箇月）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離職者等再就職訓練（６箇月）</v>
      </c>
      <c r="AP2" s="1613"/>
      <c r="AQ2" s="1613"/>
      <c r="AR2" s="1613"/>
      <c r="AS2" s="384"/>
      <c r="AT2" s="384"/>
      <c r="AY2" s="200" t="s">
        <v>392</v>
      </c>
      <c r="AZ2" s="393">
        <f>VLOOKUP(S2,祝日!$K$3:$S$25,2,FALSE)</f>
        <v>6</v>
      </c>
      <c r="BA2" s="199" t="s">
        <v>457</v>
      </c>
    </row>
    <row r="3" spans="1:55" ht="15" customHeight="1" thickBot="1">
      <c r="A3" s="69"/>
      <c r="B3" s="387" t="s">
        <v>455</v>
      </c>
      <c r="C3" s="1101">
        <v>45989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45870</v>
      </c>
      <c r="AY3" s="200" t="s">
        <v>280</v>
      </c>
      <c r="AZ3" s="347">
        <f>VLOOKUP($S$2,祝日!$K$3:$S$25,3,FALSE)</f>
        <v>600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45989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1010</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718</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600時間以上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1059</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996</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83">
        <f>'６カリキュラム(デュアル)'!D24</f>
        <v>0</v>
      </c>
      <c r="M13" s="1684"/>
      <c r="N13" s="1684"/>
      <c r="O13" s="1174"/>
      <c r="P13" s="1174"/>
      <c r="Q13" s="1684">
        <f>SUM($A54:$AR54)</f>
        <v>0</v>
      </c>
      <c r="R13" s="1684"/>
      <c r="S13" s="1680" t="str">
        <f>CONCATENATE(AZ14,BA14)</f>
        <v>24時間以上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8</v>
      </c>
      <c r="B16" s="1676"/>
      <c r="C16" s="1677"/>
      <c r="D16" s="660" t="s">
        <v>436</v>
      </c>
      <c r="E16" s="660" t="s">
        <v>438</v>
      </c>
      <c r="F16" s="661" t="s">
        <v>472</v>
      </c>
      <c r="G16" s="661" t="s">
        <v>440</v>
      </c>
      <c r="H16" s="662" t="s">
        <v>473</v>
      </c>
      <c r="I16" s="1675">
        <f>MONTH(I17)</f>
        <v>9</v>
      </c>
      <c r="J16" s="1676"/>
      <c r="K16" s="1677"/>
      <c r="L16" s="660" t="s">
        <v>436</v>
      </c>
      <c r="M16" s="660" t="s">
        <v>438</v>
      </c>
      <c r="N16" s="661" t="s">
        <v>472</v>
      </c>
      <c r="O16" s="661" t="s">
        <v>440</v>
      </c>
      <c r="P16" s="662" t="s">
        <v>473</v>
      </c>
      <c r="Q16" s="1675">
        <f>MONTH(Q17)</f>
        <v>10</v>
      </c>
      <c r="R16" s="1676"/>
      <c r="S16" s="1677"/>
      <c r="T16" s="660" t="s">
        <v>436</v>
      </c>
      <c r="U16" s="660" t="s">
        <v>438</v>
      </c>
      <c r="V16" s="661" t="s">
        <v>472</v>
      </c>
      <c r="W16" s="661" t="s">
        <v>440</v>
      </c>
      <c r="X16" s="662" t="s">
        <v>473</v>
      </c>
      <c r="Y16" s="1675">
        <f>MONTH(Y17)</f>
        <v>11</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1064</v>
      </c>
      <c r="E50" s="1695"/>
      <c r="F50" s="1695"/>
      <c r="G50" s="1163"/>
      <c r="H50" s="1164"/>
      <c r="I50" s="1612" t="s">
        <v>288</v>
      </c>
      <c r="J50" s="1598"/>
      <c r="K50" s="1147">
        <f>COUNTIF(K17:K47,"*★*")</f>
        <v>0</v>
      </c>
      <c r="L50" s="1694" t="s">
        <v>1064</v>
      </c>
      <c r="M50" s="1695"/>
      <c r="N50" s="1695"/>
      <c r="O50" s="1163"/>
      <c r="P50" s="1164"/>
      <c r="Q50" s="1612" t="s">
        <v>288</v>
      </c>
      <c r="R50" s="1598"/>
      <c r="S50" s="1147">
        <f>COUNTIF(S17:S47,"*★*")</f>
        <v>0</v>
      </c>
      <c r="T50" s="1694" t="s">
        <v>1064</v>
      </c>
      <c r="U50" s="1695"/>
      <c r="V50" s="1695"/>
      <c r="W50" s="1163"/>
      <c r="X50" s="1164"/>
      <c r="Y50" s="1612" t="s">
        <v>288</v>
      </c>
      <c r="Z50" s="1598"/>
      <c r="AA50" s="1147">
        <f>COUNTIF(AA17:AA47,"*★*")</f>
        <v>0</v>
      </c>
      <c r="AB50" s="1694" t="s">
        <v>1064</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AS57"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si="10"/>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0"/>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0"/>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si="10"/>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0"/>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0"/>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D67:I67"/>
    <mergeCell ref="D68:I68"/>
    <mergeCell ref="D69:I69"/>
    <mergeCell ref="A60:B60"/>
    <mergeCell ref="D62:I62"/>
    <mergeCell ref="D63:I63"/>
    <mergeCell ref="D64:I64"/>
    <mergeCell ref="D65:I65"/>
    <mergeCell ref="D66:I66"/>
    <mergeCell ref="Y58:Z58"/>
    <mergeCell ref="AB58:AD58"/>
    <mergeCell ref="AG58:AH58"/>
    <mergeCell ref="AJ58:AL58"/>
    <mergeCell ref="AM58:AN58"/>
    <mergeCell ref="AP58:AR58"/>
    <mergeCell ref="A58:B58"/>
    <mergeCell ref="D58:F58"/>
    <mergeCell ref="I58:J58"/>
    <mergeCell ref="L58:N58"/>
    <mergeCell ref="Q58:R58"/>
    <mergeCell ref="T58:V58"/>
    <mergeCell ref="Y57:Z57"/>
    <mergeCell ref="AB57:AD57"/>
    <mergeCell ref="AG57:AH57"/>
    <mergeCell ref="AJ57:AL57"/>
    <mergeCell ref="AM57:AN57"/>
    <mergeCell ref="AP57:AR57"/>
    <mergeCell ref="A57:B57"/>
    <mergeCell ref="D57:F57"/>
    <mergeCell ref="I57:J57"/>
    <mergeCell ref="L57:N57"/>
    <mergeCell ref="Q57:R57"/>
    <mergeCell ref="T57:V57"/>
    <mergeCell ref="Y56:Z56"/>
    <mergeCell ref="AB56:AD56"/>
    <mergeCell ref="AG56:AH56"/>
    <mergeCell ref="AJ56:AL56"/>
    <mergeCell ref="AM56:AN56"/>
    <mergeCell ref="AP56:AR56"/>
    <mergeCell ref="A56:B56"/>
    <mergeCell ref="D56:F56"/>
    <mergeCell ref="I56:J56"/>
    <mergeCell ref="L56:N56"/>
    <mergeCell ref="Q56:R56"/>
    <mergeCell ref="T56:V56"/>
    <mergeCell ref="Y55:Z55"/>
    <mergeCell ref="AB55:AD55"/>
    <mergeCell ref="AG55:AH55"/>
    <mergeCell ref="AJ55:AL55"/>
    <mergeCell ref="AM55:AN55"/>
    <mergeCell ref="AP55:AR55"/>
    <mergeCell ref="A55:B55"/>
    <mergeCell ref="D55:F55"/>
    <mergeCell ref="I55:J55"/>
    <mergeCell ref="L55:N55"/>
    <mergeCell ref="Q55:R55"/>
    <mergeCell ref="T55:V55"/>
    <mergeCell ref="AJ54:AL54"/>
    <mergeCell ref="AM54:AN54"/>
    <mergeCell ref="AP54:AR54"/>
    <mergeCell ref="A54:B54"/>
    <mergeCell ref="D54:F54"/>
    <mergeCell ref="I54:J54"/>
    <mergeCell ref="L54:N54"/>
    <mergeCell ref="Q54:R54"/>
    <mergeCell ref="T54:V54"/>
    <mergeCell ref="A53:B53"/>
    <mergeCell ref="D53:F53"/>
    <mergeCell ref="I53:J53"/>
    <mergeCell ref="L53:N53"/>
    <mergeCell ref="Q53:R53"/>
    <mergeCell ref="T53:V53"/>
    <mergeCell ref="Y54:Z54"/>
    <mergeCell ref="AB54:AD54"/>
    <mergeCell ref="AG54:AH54"/>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7:I7"/>
    <mergeCell ref="L7:N7"/>
    <mergeCell ref="Q7:R7"/>
    <mergeCell ref="S7:V7"/>
    <mergeCell ref="A8:B8"/>
    <mergeCell ref="D8:I10"/>
    <mergeCell ref="L8:N8"/>
    <mergeCell ref="Q8:R8"/>
    <mergeCell ref="S8:V8"/>
    <mergeCell ref="A9:B9"/>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13" t="str">
        <f>Data!$A$11</f>
        <v>離職者等再就職訓練（６箇月）</v>
      </c>
      <c r="C3" s="1613"/>
      <c r="D3" s="1613"/>
      <c r="E3" s="384"/>
      <c r="H3" s="584"/>
    </row>
    <row r="4" spans="1:8" s="7" customFormat="1" ht="28.5" customHeight="1">
      <c r="A4" s="24" t="s">
        <v>131</v>
      </c>
      <c r="B4" s="1614" t="str">
        <f>Data!$A$9</f>
        <v/>
      </c>
      <c r="C4" s="1614"/>
      <c r="D4" s="1614"/>
      <c r="E4" s="960"/>
      <c r="H4" s="584"/>
    </row>
    <row r="5" spans="1:8" s="7" customFormat="1" ht="28.5" customHeight="1">
      <c r="A5" s="24" t="s">
        <v>26</v>
      </c>
      <c r="B5" s="1614" t="str">
        <f>Data!$I$69</f>
        <v/>
      </c>
      <c r="C5" s="1614"/>
      <c r="D5" s="1614"/>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上限20,000円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14" t="str">
        <f>Data!$A$9</f>
        <v/>
      </c>
      <c r="E3" s="1614"/>
      <c r="F3" s="1614"/>
      <c r="G3" s="960"/>
    </row>
    <row r="4" spans="1:8" ht="29.25" customHeight="1" thickBot="1">
      <c r="B4" s="1724" t="s">
        <v>26</v>
      </c>
      <c r="C4" s="1724"/>
      <c r="D4" s="1614" t="str">
        <f>Data!$I$69</f>
        <v/>
      </c>
      <c r="E4" s="1614"/>
      <c r="F4" s="1614"/>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
      </c>
    </row>
    <row r="2" spans="1:16" ht="17.100000000000001" customHeight="1" thickBot="1">
      <c r="A2" s="1206" t="s">
        <v>675</v>
      </c>
      <c r="B2" s="1804" t="s">
        <v>1071</v>
      </c>
      <c r="C2" s="1805"/>
      <c r="D2" s="1805"/>
      <c r="E2" s="1806"/>
      <c r="F2" s="1216" t="s">
        <v>1072</v>
      </c>
      <c r="G2" s="1204"/>
      <c r="H2" s="1204"/>
      <c r="I2" s="1217" t="str">
        <f>CONCATENATE(L3,"字≦",N3,"字")</f>
        <v>0字≦100字</v>
      </c>
      <c r="J2" s="1206" t="s">
        <v>14</v>
      </c>
      <c r="L2" t="s">
        <v>1086</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80"/>
      <c r="B5" s="1781"/>
      <c r="C5" s="1781"/>
      <c r="D5" s="1781"/>
      <c r="E5" s="1781"/>
      <c r="F5" s="1781"/>
      <c r="G5" s="1781"/>
      <c r="H5" s="1781"/>
      <c r="I5" s="1781"/>
      <c r="J5" s="1782"/>
      <c r="L5">
        <f>LEN(A5)</f>
        <v>0</v>
      </c>
      <c r="M5" t="s">
        <v>1087</v>
      </c>
      <c r="N5">
        <v>190</v>
      </c>
    </row>
    <row r="6" spans="1:16" ht="17.100000000000001" customHeight="1" thickTop="1">
      <c r="A6" s="1738" t="s">
        <v>1074</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1075</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80"/>
      <c r="B11" s="1781"/>
      <c r="C11" s="1781"/>
      <c r="D11" s="1781"/>
      <c r="E11" s="1781"/>
      <c r="F11" s="1781"/>
      <c r="G11" s="1781"/>
      <c r="H11" s="1781"/>
      <c r="I11" s="1781"/>
      <c r="J11" s="1782"/>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80"/>
      <c r="B13" s="1781"/>
      <c r="C13" s="1781"/>
      <c r="D13" s="1781"/>
      <c r="E13" s="1781"/>
      <c r="F13" s="1781"/>
      <c r="G13" s="1781"/>
      <c r="H13" s="1781"/>
      <c r="I13" s="1781"/>
      <c r="J13" s="1782"/>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813" t="s">
        <v>215</v>
      </c>
      <c r="C15" s="1813"/>
      <c r="D15" s="1813"/>
      <c r="E15" s="1813"/>
      <c r="F15" s="1813"/>
      <c r="G15" s="1076" t="s">
        <v>23</v>
      </c>
      <c r="H15" s="1214">
        <f>'６カリキュラム'!D8</f>
        <v>0</v>
      </c>
      <c r="I15" s="1214" t="s">
        <v>216</v>
      </c>
      <c r="J15" s="1215">
        <f>'６カリキュラム'!D9</f>
        <v>0</v>
      </c>
      <c r="K15" s="1203"/>
      <c r="L15" s="1203"/>
    </row>
    <row r="16" spans="1:16" ht="21.9" customHeight="1" thickTop="1">
      <c r="A16" s="1208" t="s">
        <v>53</v>
      </c>
      <c r="B16" s="1774"/>
      <c r="C16" s="1799"/>
      <c r="D16" s="1799"/>
      <c r="E16" s="1799"/>
      <c r="F16" s="1799"/>
      <c r="G16" s="1799"/>
      <c r="H16" s="1799"/>
      <c r="I16" s="1799"/>
      <c r="J16" s="1800"/>
      <c r="L16" t="s">
        <v>1091</v>
      </c>
    </row>
    <row r="17" spans="1:14" ht="21.9" customHeight="1" thickBot="1">
      <c r="A17" s="1207">
        <f>'６カリキュラム'!D16</f>
        <v>0</v>
      </c>
      <c r="B17" s="1801"/>
      <c r="C17" s="1802"/>
      <c r="D17" s="1802"/>
      <c r="E17" s="1802"/>
      <c r="F17" s="1802"/>
      <c r="G17" s="1802"/>
      <c r="H17" s="1802"/>
      <c r="I17" s="1802"/>
      <c r="J17" s="1803"/>
      <c r="L17">
        <f>LEN(B16)</f>
        <v>0</v>
      </c>
      <c r="M17" t="s">
        <v>1087</v>
      </c>
      <c r="N17">
        <v>130</v>
      </c>
    </row>
    <row r="18" spans="1:14" ht="21.9" customHeight="1" thickTop="1">
      <c r="A18" s="1208" t="s">
        <v>54</v>
      </c>
      <c r="B18" s="1774"/>
      <c r="C18" s="1775"/>
      <c r="D18" s="1775"/>
      <c r="E18" s="1775"/>
      <c r="F18" s="1775"/>
      <c r="G18" s="1775"/>
      <c r="H18" s="1775"/>
      <c r="I18" s="1775"/>
      <c r="J18" s="1776"/>
      <c r="L18" t="s">
        <v>1092</v>
      </c>
    </row>
    <row r="19" spans="1:14" ht="21.9" customHeight="1" thickBot="1">
      <c r="A19" s="1207">
        <f>'６カリキュラム'!D17</f>
        <v>0</v>
      </c>
      <c r="B19" s="1777"/>
      <c r="C19" s="1778"/>
      <c r="D19" s="1778"/>
      <c r="E19" s="1778"/>
      <c r="F19" s="1778"/>
      <c r="G19" s="1778"/>
      <c r="H19" s="1778"/>
      <c r="I19" s="1778"/>
      <c r="J19" s="1779"/>
      <c r="L19">
        <f>LEN(B18)</f>
        <v>0</v>
      </c>
      <c r="M19" t="s">
        <v>1087</v>
      </c>
      <c r="N19">
        <v>130</v>
      </c>
    </row>
    <row r="20" spans="1:14" ht="30" customHeight="1" thickTop="1" thickBot="1">
      <c r="A20" s="1208" t="s">
        <v>57</v>
      </c>
      <c r="B20" s="1780"/>
      <c r="C20" s="1781"/>
      <c r="D20" s="1781"/>
      <c r="E20" s="1781"/>
      <c r="F20" s="1781"/>
      <c r="G20" s="1781"/>
      <c r="H20" s="1781"/>
      <c r="I20" s="1781"/>
      <c r="J20" s="1782"/>
      <c r="L20" t="s">
        <v>1093</v>
      </c>
    </row>
    <row r="21" spans="1:14" ht="20.100000000000001" customHeight="1" thickTop="1">
      <c r="A21" s="1205">
        <f>'６カリキュラム'!D18</f>
        <v>0</v>
      </c>
      <c r="B21" s="1783" t="str">
        <f>CONCATENATE("・ジョブ・カードを活用したキャリアコンサルティング（",'６カリキュラム'!E48,")")</f>
        <v>・ジョブ・カードを活用したキャリアコンサルティング（)</v>
      </c>
      <c r="C21" s="1784"/>
      <c r="D21" s="1784"/>
      <c r="E21" s="1784"/>
      <c r="F21" s="1784"/>
      <c r="G21" s="1784"/>
      <c r="H21" s="1784"/>
      <c r="I21" s="1784"/>
      <c r="J21" s="1785"/>
      <c r="L21">
        <f>LEN(B20)</f>
        <v>0</v>
      </c>
      <c r="M21" t="s">
        <v>1087</v>
      </c>
      <c r="N21">
        <v>85</v>
      </c>
    </row>
    <row r="22" spans="1:14" ht="20.100000000000001" customHeight="1">
      <c r="A22" s="1210" t="s">
        <v>1094</v>
      </c>
      <c r="B22" s="1210"/>
      <c r="C22" s="1210"/>
      <c r="D22" s="1727" t="s">
        <v>1095</v>
      </c>
      <c r="E22" s="1727"/>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72" t="s">
        <v>304</v>
      </c>
      <c r="B23" s="1773"/>
      <c r="C23" s="1796">
        <f>'１２オンライン環境等'!D9</f>
        <v>0</v>
      </c>
      <c r="D23" s="1797"/>
      <c r="E23" s="1797"/>
      <c r="F23" s="1797"/>
      <c r="G23" s="1797"/>
      <c r="H23" s="1797"/>
      <c r="I23" s="1797"/>
      <c r="J23" s="1798"/>
    </row>
    <row r="24" spans="1:14" ht="42" customHeight="1">
      <c r="A24" s="1772" t="s">
        <v>305</v>
      </c>
      <c r="B24" s="1773"/>
      <c r="C24" s="1796">
        <f>'１２オンライン環境等'!D10</f>
        <v>0</v>
      </c>
      <c r="D24" s="1797"/>
      <c r="E24" s="1797"/>
      <c r="F24" s="1797"/>
      <c r="G24" s="1797"/>
      <c r="H24" s="1797"/>
      <c r="I24" s="1797"/>
      <c r="J24" s="1798"/>
    </row>
    <row r="25" spans="1:14" ht="18" customHeight="1">
      <c r="A25" s="1789" t="s">
        <v>1097</v>
      </c>
      <c r="B25" s="1790"/>
      <c r="C25" s="1796">
        <f>'１２オンライン環境等'!D13</f>
        <v>0</v>
      </c>
      <c r="D25" s="1797"/>
      <c r="E25" s="1797"/>
      <c r="F25" s="1797"/>
      <c r="G25" s="1797"/>
      <c r="H25" s="1797"/>
      <c r="I25" s="1797"/>
      <c r="J25" s="1798"/>
    </row>
    <row r="26" spans="1:14" ht="20.100000000000001" customHeight="1">
      <c r="A26" s="1791" t="s">
        <v>1096</v>
      </c>
      <c r="B26" s="1792"/>
      <c r="C26" s="1793">
        <f>'１２オンライン環境等'!D11</f>
        <v>0</v>
      </c>
      <c r="D26" s="1794"/>
      <c r="E26" s="1794"/>
      <c r="F26" s="1794"/>
      <c r="G26" s="1794"/>
      <c r="H26" s="1794"/>
      <c r="I26" s="1794"/>
      <c r="J26" s="1795"/>
    </row>
    <row r="27" spans="1:14" ht="17.100000000000001" customHeight="1" thickBot="1">
      <c r="A27" s="1786" t="s">
        <v>1084</v>
      </c>
      <c r="B27" s="1787"/>
      <c r="C27" s="1787"/>
      <c r="D27" s="1787"/>
      <c r="E27" s="1788"/>
      <c r="F27" s="1786" t="s">
        <v>1085</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1080</v>
      </c>
      <c r="G31" s="1732"/>
      <c r="H31" s="1732"/>
      <c r="I31" s="1732"/>
      <c r="J31" s="1733"/>
    </row>
    <row r="32" spans="1:14" ht="17.100000000000001" customHeight="1" thickTop="1" thickBot="1">
      <c r="A32" s="1738" t="s">
        <v>1081</v>
      </c>
      <c r="B32" s="1739"/>
      <c r="C32" s="1740" t="s">
        <v>335</v>
      </c>
      <c r="D32" s="1741"/>
      <c r="E32" s="1742"/>
      <c r="F32" s="1734"/>
      <c r="G32" s="1732"/>
      <c r="H32" s="1732"/>
      <c r="I32" s="1732"/>
      <c r="J32" s="1733"/>
    </row>
    <row r="33" spans="1:10" ht="54.9" customHeight="1" thickTop="1" thickBot="1">
      <c r="A33" s="1743" t="s">
        <v>1083</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1082</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16:J17"/>
    <mergeCell ref="B2:E2"/>
    <mergeCell ref="B3:E3"/>
    <mergeCell ref="F3:I3"/>
    <mergeCell ref="A5:J5"/>
    <mergeCell ref="A6:J6"/>
    <mergeCell ref="A7:J7"/>
    <mergeCell ref="A8:J8"/>
    <mergeCell ref="A9:J9"/>
    <mergeCell ref="A11:J11"/>
    <mergeCell ref="A13:J13"/>
    <mergeCell ref="B15:F15"/>
    <mergeCell ref="B18:J19"/>
    <mergeCell ref="B20:J20"/>
    <mergeCell ref="B21:J21"/>
    <mergeCell ref="A27:E27"/>
    <mergeCell ref="F27:J27"/>
    <mergeCell ref="A24:B24"/>
    <mergeCell ref="A25:B25"/>
    <mergeCell ref="A26:B26"/>
    <mergeCell ref="C26:J26"/>
    <mergeCell ref="C25:J25"/>
    <mergeCell ref="C24:J24"/>
    <mergeCell ref="C23:J23"/>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804" t="s">
        <v>1071</v>
      </c>
      <c r="C2" s="1805"/>
      <c r="D2" s="1805"/>
      <c r="E2" s="1806"/>
      <c r="F2" s="1216" t="s">
        <v>1072</v>
      </c>
      <c r="G2" s="1204"/>
      <c r="H2" s="1204"/>
      <c r="I2" s="1217" t="str">
        <f>CONCATENATE(L3,"字≦",N3,"字")</f>
        <v>0字≦100字</v>
      </c>
      <c r="J2" s="1206" t="s">
        <v>14</v>
      </c>
      <c r="L2" t="s">
        <v>1086</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80"/>
      <c r="B5" s="1781"/>
      <c r="C5" s="1781"/>
      <c r="D5" s="1781"/>
      <c r="E5" s="1781"/>
      <c r="F5" s="1781"/>
      <c r="G5" s="1781"/>
      <c r="H5" s="1781"/>
      <c r="I5" s="1781"/>
      <c r="J5" s="1782"/>
      <c r="L5">
        <f>LEN(A5)</f>
        <v>0</v>
      </c>
      <c r="M5" t="s">
        <v>1087</v>
      </c>
      <c r="N5">
        <v>190</v>
      </c>
    </row>
    <row r="6" spans="1:16" ht="17.100000000000001" customHeight="1" thickTop="1">
      <c r="A6" s="1738" t="s">
        <v>1074</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1075</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80"/>
      <c r="B11" s="1781"/>
      <c r="C11" s="1781"/>
      <c r="D11" s="1781"/>
      <c r="E11" s="1781"/>
      <c r="F11" s="1781"/>
      <c r="G11" s="1781"/>
      <c r="H11" s="1781"/>
      <c r="I11" s="1781"/>
      <c r="J11" s="1782"/>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80"/>
      <c r="B13" s="1781"/>
      <c r="C13" s="1781"/>
      <c r="D13" s="1781"/>
      <c r="E13" s="1781"/>
      <c r="F13" s="1781"/>
      <c r="G13" s="1781"/>
      <c r="H13" s="1781"/>
      <c r="I13" s="1781"/>
      <c r="J13" s="1782"/>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813"/>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74"/>
      <c r="C16" s="1799"/>
      <c r="D16" s="1799"/>
      <c r="E16" s="1799"/>
      <c r="F16" s="1799"/>
      <c r="G16" s="1799"/>
      <c r="H16" s="1799"/>
      <c r="I16" s="1799"/>
      <c r="J16" s="1800"/>
      <c r="L16" t="s">
        <v>1091</v>
      </c>
    </row>
    <row r="17" spans="1:14" ht="21.9" customHeight="1" thickBot="1">
      <c r="A17" s="1207">
        <f>'６カリキュラム(デュアル)'!D20</f>
        <v>0</v>
      </c>
      <c r="B17" s="1801"/>
      <c r="C17" s="1802"/>
      <c r="D17" s="1802"/>
      <c r="E17" s="1802"/>
      <c r="F17" s="1802"/>
      <c r="G17" s="1802"/>
      <c r="H17" s="1802"/>
      <c r="I17" s="1802"/>
      <c r="J17" s="1803"/>
      <c r="L17">
        <f>LEN(B16)</f>
        <v>0</v>
      </c>
      <c r="M17" t="s">
        <v>1087</v>
      </c>
      <c r="N17">
        <v>130</v>
      </c>
    </row>
    <row r="18" spans="1:14" ht="21.9" customHeight="1" thickTop="1">
      <c r="A18" s="1220" t="s">
        <v>485</v>
      </c>
      <c r="B18" s="1774"/>
      <c r="C18" s="1775"/>
      <c r="D18" s="1775"/>
      <c r="E18" s="1775"/>
      <c r="F18" s="1775"/>
      <c r="G18" s="1775"/>
      <c r="H18" s="1775"/>
      <c r="I18" s="1775"/>
      <c r="J18" s="1776"/>
      <c r="L18" t="s">
        <v>1092</v>
      </c>
    </row>
    <row r="19" spans="1:14" ht="21.9" customHeight="1" thickBot="1">
      <c r="A19" s="1207">
        <f>'６カリキュラム(デュアル)'!D22</f>
        <v>0</v>
      </c>
      <c r="B19" s="1777"/>
      <c r="C19" s="1778"/>
      <c r="D19" s="1778"/>
      <c r="E19" s="1778"/>
      <c r="F19" s="1778"/>
      <c r="G19" s="1778"/>
      <c r="H19" s="1778"/>
      <c r="I19" s="1778"/>
      <c r="J19" s="1779"/>
      <c r="L19">
        <f>LEN(B18)</f>
        <v>0</v>
      </c>
      <c r="M19" t="s">
        <v>1087</v>
      </c>
      <c r="N19">
        <v>130</v>
      </c>
    </row>
    <row r="20" spans="1:14" ht="21.9" customHeight="1" thickTop="1">
      <c r="A20" s="1208" t="s">
        <v>54</v>
      </c>
      <c r="B20" s="1774"/>
      <c r="C20" s="1775"/>
      <c r="D20" s="1775"/>
      <c r="E20" s="1775"/>
      <c r="F20" s="1775"/>
      <c r="G20" s="1775"/>
      <c r="H20" s="1775"/>
      <c r="I20" s="1775"/>
      <c r="J20" s="1776"/>
      <c r="L20" t="s">
        <v>1092</v>
      </c>
    </row>
    <row r="21" spans="1:14" ht="21.9" customHeight="1" thickBot="1">
      <c r="A21" s="1207">
        <f>'６カリキュラム(デュアル)'!D21</f>
        <v>0</v>
      </c>
      <c r="B21" s="1777"/>
      <c r="C21" s="1778"/>
      <c r="D21" s="1778"/>
      <c r="E21" s="1778"/>
      <c r="F21" s="1778"/>
      <c r="G21" s="1778"/>
      <c r="H21" s="1778"/>
      <c r="I21" s="1778"/>
      <c r="J21" s="1779"/>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80"/>
      <c r="C25" s="1781"/>
      <c r="D25" s="1781"/>
      <c r="E25" s="1781"/>
      <c r="F25" s="1781"/>
      <c r="G25" s="1781"/>
      <c r="H25" s="1781"/>
      <c r="I25" s="1781"/>
      <c r="J25" s="1782"/>
      <c r="L25" t="s">
        <v>1093</v>
      </c>
    </row>
    <row r="26" spans="1:14" ht="20.100000000000001" customHeight="1" thickTop="1">
      <c r="A26" s="1205">
        <f>'６カリキュラム(デュアル)'!D24</f>
        <v>0</v>
      </c>
      <c r="B26" s="1783" t="str">
        <f>CONCATENATE("・ジョブ・カードを活用したキャリアコンサルティング（",'６カリキュラム(デュアル)'!E78,")")</f>
        <v>・ジョブ・カードを活用したキャリアコンサルティング（)</v>
      </c>
      <c r="C26" s="1784"/>
      <c r="D26" s="1784"/>
      <c r="E26" s="1784"/>
      <c r="F26" s="1784"/>
      <c r="G26" s="1784"/>
      <c r="H26" s="1784"/>
      <c r="I26" s="1784"/>
      <c r="J26" s="1785"/>
      <c r="L26">
        <f>LEN(B25)</f>
        <v>0</v>
      </c>
      <c r="M26" t="s">
        <v>1087</v>
      </c>
      <c r="N26">
        <v>85</v>
      </c>
    </row>
    <row r="27" spans="1:14" ht="17.100000000000001" customHeight="1" thickBot="1">
      <c r="A27" s="1786" t="s">
        <v>1084</v>
      </c>
      <c r="B27" s="1787"/>
      <c r="C27" s="1787"/>
      <c r="D27" s="1787"/>
      <c r="E27" s="1788"/>
      <c r="F27" s="1786" t="s">
        <v>1085</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1080</v>
      </c>
      <c r="G31" s="1732"/>
      <c r="H31" s="1732"/>
      <c r="I31" s="1732"/>
      <c r="J31" s="1733"/>
    </row>
    <row r="32" spans="1:14" ht="17.100000000000001" customHeight="1" thickTop="1" thickBot="1">
      <c r="A32" s="1738" t="s">
        <v>1081</v>
      </c>
      <c r="B32" s="1739"/>
      <c r="C32" s="1740" t="s">
        <v>335</v>
      </c>
      <c r="D32" s="1741"/>
      <c r="E32" s="1742"/>
      <c r="F32" s="1734"/>
      <c r="G32" s="1732"/>
      <c r="H32" s="1732"/>
      <c r="I32" s="1732"/>
      <c r="J32" s="1733"/>
    </row>
    <row r="33" spans="1:10" ht="54.9" customHeight="1" thickTop="1" thickBot="1">
      <c r="A33" s="1743" t="s">
        <v>1083</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1082</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31:E31"/>
    <mergeCell ref="F31:J38"/>
    <mergeCell ref="A32:B32"/>
    <mergeCell ref="C32:E32"/>
    <mergeCell ref="A33:E33"/>
    <mergeCell ref="A34:E35"/>
    <mergeCell ref="A36:A38"/>
    <mergeCell ref="B36:E36"/>
    <mergeCell ref="B37:E37"/>
    <mergeCell ref="B38:E38"/>
    <mergeCell ref="A27:E27"/>
    <mergeCell ref="F27:J27"/>
    <mergeCell ref="A28:E28"/>
    <mergeCell ref="F28:J30"/>
    <mergeCell ref="A29:E29"/>
    <mergeCell ref="A30:E30"/>
    <mergeCell ref="B25:J25"/>
    <mergeCell ref="B26:J26"/>
    <mergeCell ref="A8:J8"/>
    <mergeCell ref="A9:J9"/>
    <mergeCell ref="A11:J11"/>
    <mergeCell ref="A13:J13"/>
    <mergeCell ref="B16:J17"/>
    <mergeCell ref="B18:J19"/>
    <mergeCell ref="B22:J23"/>
    <mergeCell ref="B24:J24"/>
    <mergeCell ref="F15:G15"/>
    <mergeCell ref="A15:B15"/>
    <mergeCell ref="B20:J21"/>
    <mergeCell ref="A7:J7"/>
    <mergeCell ref="B2:E2"/>
    <mergeCell ref="B3:E3"/>
    <mergeCell ref="F3:I3"/>
    <mergeCell ref="A5:J5"/>
    <mergeCell ref="A6:J6"/>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2024-06-03T06:36:11Z</cp:lastPrinted>
  <dcterms:created xsi:type="dcterms:W3CDTF">2002-03-05T01:29:04Z</dcterms:created>
  <dcterms:modified xsi:type="dcterms:W3CDTF">2025-03-14T03:08:06Z</dcterms:modified>
</cp:coreProperties>
</file>