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0514042\Desktop\"/>
    </mc:Choice>
  </mc:AlternateContent>
  <bookViews>
    <workbookView xWindow="855" yWindow="420" windowWidth="11505" windowHeight="7080" tabRatio="908"/>
  </bookViews>
  <sheets>
    <sheet name="入力表" sheetId="19" r:id="rId1"/>
    <sheet name="１契約者及び訓練規模等" sheetId="25" r:id="rId2"/>
    <sheet name="２-（１）委託実績（東京都）" sheetId="5" r:id="rId3"/>
    <sheet name="２-（２）委託実績 (東京都以外の公共機関)" sheetId="71" r:id="rId4"/>
    <sheet name="３訓練実施施設の概要" sheetId="1" r:id="rId5"/>
    <sheet name="４訓練の概要" sheetId="4" r:id="rId6"/>
    <sheet name="５講師名簿" sheetId="15" r:id="rId7"/>
    <sheet name="６カリキュラム" sheetId="20" r:id="rId8"/>
    <sheet name="７就職支援の概要・カリキュラム" sheetId="16" r:id="rId9"/>
    <sheet name="８就職担当名簿" sheetId="21" r:id="rId10"/>
    <sheet name="９事務担当名簿" sheetId="69" r:id="rId11"/>
    <sheet name="１０月別カリキュラム(12月)" sheetId="74" r:id="rId12"/>
    <sheet name="１０月別カリキュラム(1月)" sheetId="77" r:id="rId13"/>
    <sheet name="１１テキスト内訳" sheetId="14" r:id="rId14"/>
    <sheet name="１２ポジションシート(オンライン)" sheetId="70" r:id="rId15"/>
    <sheet name="１３オンライン環境等" sheetId="78" r:id="rId16"/>
    <sheet name="１４提出物一覧" sheetId="27" r:id="rId17"/>
  </sheets>
  <externalReferences>
    <externalReference r:id="rId18"/>
    <externalReference r:id="rId19"/>
    <externalReference r:id="rId20"/>
  </externalReferences>
  <definedNames>
    <definedName name="_xlnm.Print_Area" localSheetId="11">'１０月別カリキュラム(12月)'!$A$1:$N$49</definedName>
    <definedName name="_xlnm.Print_Area" localSheetId="13">'１１テキスト内訳'!$A$1:$D$29</definedName>
    <definedName name="_xlnm.Print_Area" localSheetId="14">'１２ポジションシート(オンライン)'!$A$1:$F$34</definedName>
    <definedName name="_xlnm.Print_Area" localSheetId="15">'１３オンライン環境等'!$A$1:$E$12</definedName>
    <definedName name="_xlnm.Print_Area" localSheetId="1">'１契約者及び訓練規模等'!$A$1:$O$30</definedName>
    <definedName name="_xlnm.Print_Area" localSheetId="2">'２-（１）委託実績（東京都）'!$A$1:$Q$38</definedName>
    <definedName name="_xlnm.Print_Area" localSheetId="3">'２-（２）委託実績 (東京都以外の公共機関)'!$A$1:$J$32</definedName>
    <definedName name="_xlnm.Print_Area" localSheetId="4">'３訓練実施施設の概要'!$A$1:$I$51</definedName>
    <definedName name="_xlnm.Print_Area" localSheetId="5">'４訓練の概要'!$A$1:$M$16</definedName>
    <definedName name="_xlnm.Print_Area" localSheetId="6">'５講師名簿'!$B$1:$R$38</definedName>
    <definedName name="_xlnm.Print_Area" localSheetId="7">'６カリキュラム'!$A$1:$K$72</definedName>
    <definedName name="_xlnm.Print_Area" localSheetId="8">'７就職支援の概要・カリキュラム'!$A$1:$I$39</definedName>
    <definedName name="_xlnm.Print_Area" localSheetId="9">'８就職担当名簿'!$A$1:$P$22</definedName>
    <definedName name="_xlnm.Print_Area" localSheetId="0">入力表!$A$1:$Z$68</definedName>
    <definedName name="_xlnm.Print_Titles" localSheetId="1">'１契約者及び訓練規模等'!$3:$4</definedName>
    <definedName name="_xlnm.Print_Titles" localSheetId="4">'３訓練実施施設の概要'!$1:$2</definedName>
    <definedName name="_xlnm.Print_Titles" localSheetId="7">'６カリキュラム'!$6:$9</definedName>
    <definedName name="学科時間" localSheetId="11">[1]入力表!$D$13</definedName>
    <definedName name="学科時間">入力表!$D$13</definedName>
    <definedName name="学科時間計" localSheetId="11">[1]入力表!$D$13</definedName>
    <definedName name="学科時間計">入力表!$D$13</definedName>
    <definedName name="実技時間" localSheetId="11">[1]入力表!$E$13</definedName>
    <definedName name="実技時間">入力表!$E$13</definedName>
    <definedName name="実技時間計" localSheetId="11">[1]入力表!$E$13</definedName>
    <definedName name="実技時間計">入力表!$E$13</definedName>
    <definedName name="実訓練時間">入力表!$C$13</definedName>
    <definedName name="実習時間">[2]入力表!$L$13</definedName>
    <definedName name="就職支援時間" localSheetId="11">[1]入力表!$F$13</definedName>
    <definedName name="就職支援時間">入力表!$F$13</definedName>
    <definedName name="総訓練時間">入力表!$C$13</definedName>
  </definedNames>
  <calcPr calcId="162913"/>
</workbook>
</file>

<file path=xl/calcChain.xml><?xml version="1.0" encoding="utf-8"?>
<calcChain xmlns="http://schemas.openxmlformats.org/spreadsheetml/2006/main">
  <c r="K38" i="20" l="1"/>
  <c r="A27" i="70" l="1"/>
  <c r="J67" i="20"/>
  <c r="L50" i="77" l="1"/>
  <c r="H50" i="77"/>
  <c r="D50" i="77"/>
  <c r="M49" i="77"/>
  <c r="K48" i="77"/>
  <c r="G48" i="77"/>
  <c r="C48" i="77"/>
  <c r="M48" i="77" s="1"/>
  <c r="M47" i="77"/>
  <c r="M46" i="77"/>
  <c r="M45" i="77"/>
  <c r="K44" i="77"/>
  <c r="G44" i="77"/>
  <c r="M44" i="77" s="1"/>
  <c r="C44" i="77"/>
  <c r="A15" i="77"/>
  <c r="A14" i="77"/>
  <c r="B14" i="77" s="1"/>
  <c r="B13" i="77"/>
  <c r="A12" i="77"/>
  <c r="L7" i="77"/>
  <c r="L6" i="77"/>
  <c r="L5" i="77"/>
  <c r="K4" i="77"/>
  <c r="K3" i="77"/>
  <c r="A16" i="77" l="1"/>
  <c r="B15" i="77"/>
  <c r="C51" i="77"/>
  <c r="K51" i="77"/>
  <c r="G50" i="77"/>
  <c r="G51" i="77"/>
  <c r="C50" i="77"/>
  <c r="K50" i="77"/>
  <c r="A17" i="77" l="1"/>
  <c r="B16" i="77"/>
  <c r="A18" i="77" l="1"/>
  <c r="B17" i="77"/>
  <c r="A19" i="77" l="1"/>
  <c r="B18" i="77"/>
  <c r="A20" i="77" l="1"/>
  <c r="B19" i="77"/>
  <c r="A21" i="77" l="1"/>
  <c r="B20" i="77"/>
  <c r="A22" i="77" l="1"/>
  <c r="B21" i="77"/>
  <c r="A23" i="77" l="1"/>
  <c r="B22" i="77"/>
  <c r="A24" i="77" l="1"/>
  <c r="B23" i="77"/>
  <c r="A25" i="77" l="1"/>
  <c r="B24" i="77"/>
  <c r="A26" i="77" l="1"/>
  <c r="B25" i="77"/>
  <c r="A27" i="77" l="1"/>
  <c r="B26" i="77"/>
  <c r="A28" i="77" l="1"/>
  <c r="B27" i="77"/>
  <c r="A29" i="77" l="1"/>
  <c r="B28" i="77"/>
  <c r="A30" i="77" l="1"/>
  <c r="B29" i="77"/>
  <c r="A31" i="77" l="1"/>
  <c r="B30" i="77"/>
  <c r="A32" i="77" l="1"/>
  <c r="B31" i="77"/>
  <c r="A33" i="77" l="1"/>
  <c r="B32" i="77"/>
  <c r="A34" i="77" l="1"/>
  <c r="B33" i="77"/>
  <c r="A35" i="77" l="1"/>
  <c r="B34" i="77"/>
  <c r="A36" i="77" l="1"/>
  <c r="B35" i="77"/>
  <c r="A37" i="77" l="1"/>
  <c r="B36" i="77"/>
  <c r="A38" i="77" l="1"/>
  <c r="B37" i="77"/>
  <c r="A39" i="77" l="1"/>
  <c r="B38" i="77"/>
  <c r="A40" i="77" l="1"/>
  <c r="B39" i="77"/>
  <c r="A41" i="77" l="1"/>
  <c r="B40" i="77"/>
  <c r="A42" i="77" l="1"/>
  <c r="B41" i="77"/>
  <c r="A43" i="77" l="1"/>
  <c r="B42" i="77"/>
  <c r="B43" i="77" l="1"/>
  <c r="E13" i="77"/>
  <c r="F13" i="77" l="1"/>
  <c r="E14" i="77"/>
  <c r="E15" i="77" l="1"/>
  <c r="F14" i="77"/>
  <c r="E12" i="77"/>
  <c r="E16" i="77" l="1"/>
  <c r="F15" i="77"/>
  <c r="E17" i="77" l="1"/>
  <c r="F16" i="77"/>
  <c r="E18" i="77" l="1"/>
  <c r="F17" i="77"/>
  <c r="E19" i="77" l="1"/>
  <c r="F18" i="77"/>
  <c r="E20" i="77" l="1"/>
  <c r="F19" i="77"/>
  <c r="E21" i="77" l="1"/>
  <c r="F20" i="77"/>
  <c r="E22" i="77" l="1"/>
  <c r="F21" i="77"/>
  <c r="E23" i="77" l="1"/>
  <c r="F22" i="77"/>
  <c r="E24" i="77" l="1"/>
  <c r="F23" i="77"/>
  <c r="E25" i="77" l="1"/>
  <c r="F24" i="77"/>
  <c r="E26" i="77" l="1"/>
  <c r="F25" i="77"/>
  <c r="E27" i="77" l="1"/>
  <c r="F26" i="77"/>
  <c r="E28" i="77" l="1"/>
  <c r="F27" i="77"/>
  <c r="E29" i="77" l="1"/>
  <c r="F28" i="77"/>
  <c r="E30" i="77" l="1"/>
  <c r="F29" i="77"/>
  <c r="E31" i="77" l="1"/>
  <c r="F30" i="77"/>
  <c r="E32" i="77" l="1"/>
  <c r="F31" i="77"/>
  <c r="E33" i="77" l="1"/>
  <c r="F32" i="77"/>
  <c r="E34" i="77" l="1"/>
  <c r="F33" i="77"/>
  <c r="E35" i="77" l="1"/>
  <c r="F34" i="77"/>
  <c r="E36" i="77" l="1"/>
  <c r="F35" i="77"/>
  <c r="E37" i="77" l="1"/>
  <c r="F36" i="77"/>
  <c r="E38" i="77" l="1"/>
  <c r="F37" i="77"/>
  <c r="E39" i="77" l="1"/>
  <c r="F38" i="77"/>
  <c r="E40" i="77" l="1"/>
  <c r="F39" i="77"/>
  <c r="F40" i="77" l="1"/>
  <c r="I13" i="77"/>
  <c r="J13" i="77" l="1"/>
  <c r="I14" i="77"/>
  <c r="I12" i="77"/>
  <c r="I15" i="77" l="1"/>
  <c r="J14" i="77"/>
  <c r="I16" i="77" l="1"/>
  <c r="J15" i="77"/>
  <c r="I17" i="77" l="1"/>
  <c r="J16" i="77"/>
  <c r="I18" i="77" l="1"/>
  <c r="J17" i="77"/>
  <c r="I19" i="77" l="1"/>
  <c r="J18" i="77"/>
  <c r="I20" i="77" l="1"/>
  <c r="J19" i="77"/>
  <c r="I21" i="77" l="1"/>
  <c r="J20" i="77"/>
  <c r="I22" i="77" l="1"/>
  <c r="J21" i="77"/>
  <c r="I23" i="77" l="1"/>
  <c r="J22" i="77"/>
  <c r="I24" i="77" l="1"/>
  <c r="J23" i="77"/>
  <c r="I25" i="77" l="1"/>
  <c r="J24" i="77"/>
  <c r="I26" i="77" l="1"/>
  <c r="J25" i="77"/>
  <c r="I27" i="77" l="1"/>
  <c r="J26" i="77"/>
  <c r="I28" i="77" l="1"/>
  <c r="J27" i="77"/>
  <c r="I29" i="77" l="1"/>
  <c r="J28" i="77"/>
  <c r="I30" i="77" l="1"/>
  <c r="J29" i="77"/>
  <c r="I31" i="77" l="1"/>
  <c r="J30" i="77"/>
  <c r="I32" i="77" l="1"/>
  <c r="J31" i="77"/>
  <c r="I33" i="77" l="1"/>
  <c r="J32" i="77"/>
  <c r="I34" i="77" l="1"/>
  <c r="J33" i="77"/>
  <c r="I35" i="77" l="1"/>
  <c r="J34" i="77"/>
  <c r="I36" i="77" l="1"/>
  <c r="J35" i="77"/>
  <c r="I37" i="77" l="1"/>
  <c r="J36" i="77"/>
  <c r="I38" i="77" l="1"/>
  <c r="J37" i="77"/>
  <c r="I39" i="77" l="1"/>
  <c r="J39" i="77" s="1"/>
  <c r="J38" i="77"/>
  <c r="D30" i="25" l="1"/>
  <c r="F30" i="25"/>
  <c r="D29" i="25"/>
  <c r="E5" i="4" l="1"/>
  <c r="D50" i="1" l="1"/>
  <c r="E18" i="70" l="1"/>
  <c r="A9" i="70" l="1"/>
  <c r="N1" i="19" l="1"/>
  <c r="M1" i="19"/>
  <c r="L1" i="19"/>
  <c r="K1" i="19"/>
  <c r="L50" i="74" l="1"/>
  <c r="H50" i="74"/>
  <c r="D50" i="74"/>
  <c r="M49" i="74"/>
  <c r="K48" i="74"/>
  <c r="G48" i="74"/>
  <c r="C48" i="74"/>
  <c r="M48" i="74" s="1"/>
  <c r="M47" i="74"/>
  <c r="M46" i="74"/>
  <c r="M45" i="74"/>
  <c r="K44" i="74"/>
  <c r="G44" i="74"/>
  <c r="C44" i="74"/>
  <c r="A14" i="74"/>
  <c r="A15" i="74" s="1"/>
  <c r="B13" i="74"/>
  <c r="A12" i="74"/>
  <c r="L7" i="74"/>
  <c r="K51" i="74" s="1"/>
  <c r="L6" i="74"/>
  <c r="L5" i="74"/>
  <c r="K4" i="74"/>
  <c r="K3" i="74"/>
  <c r="E8" i="16"/>
  <c r="P17" i="5"/>
  <c r="B15" i="74" l="1"/>
  <c r="A16" i="74"/>
  <c r="B14" i="74"/>
  <c r="C50" i="74"/>
  <c r="M44" i="74"/>
  <c r="G51" i="74"/>
  <c r="G50" i="74"/>
  <c r="C51" i="74"/>
  <c r="K50" i="74"/>
  <c r="C5" i="25"/>
  <c r="A17" i="74" l="1"/>
  <c r="B16" i="74"/>
  <c r="E7" i="70"/>
  <c r="F3" i="69"/>
  <c r="C4" i="1"/>
  <c r="Q11" i="5"/>
  <c r="A24" i="70"/>
  <c r="C12" i="25"/>
  <c r="G38" i="19"/>
  <c r="B17" i="74" l="1"/>
  <c r="A18" i="74"/>
  <c r="U1" i="19"/>
  <c r="I23" i="19"/>
  <c r="Q23" i="5"/>
  <c r="K17" i="5"/>
  <c r="A19" i="74" l="1"/>
  <c r="B18" i="74"/>
  <c r="P1" i="19"/>
  <c r="E6" i="70"/>
  <c r="B3" i="70"/>
  <c r="C22" i="14"/>
  <c r="B4" i="14"/>
  <c r="B3" i="14"/>
  <c r="C22" i="21"/>
  <c r="J22" i="21"/>
  <c r="D6" i="16"/>
  <c r="G6" i="16"/>
  <c r="C31" i="1"/>
  <c r="E15" i="25"/>
  <c r="V1" i="19"/>
  <c r="B19" i="74" l="1"/>
  <c r="A20" i="74"/>
  <c r="E16" i="25"/>
  <c r="A21" i="74" l="1"/>
  <c r="B20" i="74"/>
  <c r="H20" i="70"/>
  <c r="H17" i="70"/>
  <c r="A13" i="70"/>
  <c r="B21" i="74" l="1"/>
  <c r="A22" i="74"/>
  <c r="A23" i="74" l="1"/>
  <c r="B22" i="74"/>
  <c r="B23" i="74" l="1"/>
  <c r="A24" i="74"/>
  <c r="F16" i="70"/>
  <c r="D16" i="70"/>
  <c r="A25" i="74" l="1"/>
  <c r="B24" i="74"/>
  <c r="Q33" i="5"/>
  <c r="Q34" i="5"/>
  <c r="Q35" i="5"/>
  <c r="Q36" i="5"/>
  <c r="Q37" i="5"/>
  <c r="Q32" i="5"/>
  <c r="Q38" i="5" s="1"/>
  <c r="Q26" i="5"/>
  <c r="Q27" i="5"/>
  <c r="Q28" i="5"/>
  <c r="Q29" i="5"/>
  <c r="Q30" i="5"/>
  <c r="Q25" i="5"/>
  <c r="Q19" i="5"/>
  <c r="Q20" i="5"/>
  <c r="Q21" i="5"/>
  <c r="Q22" i="5"/>
  <c r="Q18" i="5"/>
  <c r="Q9" i="5"/>
  <c r="Q10" i="5"/>
  <c r="Q12" i="5"/>
  <c r="Q13" i="5"/>
  <c r="Q14" i="5"/>
  <c r="Q15" i="5"/>
  <c r="Q16" i="5"/>
  <c r="Q8" i="5"/>
  <c r="J38" i="5"/>
  <c r="K38" i="5"/>
  <c r="J31" i="5"/>
  <c r="K31" i="5"/>
  <c r="J24" i="5"/>
  <c r="K24" i="5"/>
  <c r="J17" i="5"/>
  <c r="J3" i="5"/>
  <c r="F3" i="5"/>
  <c r="B25" i="74" l="1"/>
  <c r="A26" i="74"/>
  <c r="A27" i="74" l="1"/>
  <c r="B26" i="74"/>
  <c r="B27" i="74" l="1"/>
  <c r="A28" i="74"/>
  <c r="AL39" i="5"/>
  <c r="AI39" i="5"/>
  <c r="AD39" i="5"/>
  <c r="AF39" i="5" s="1"/>
  <c r="AB39" i="5"/>
  <c r="T39" i="5"/>
  <c r="AL38" i="5"/>
  <c r="AI38" i="5"/>
  <c r="AD38" i="5"/>
  <c r="AB38" i="5"/>
  <c r="T38" i="5"/>
  <c r="P38" i="5"/>
  <c r="L38" i="5"/>
  <c r="I38" i="5"/>
  <c r="H38" i="5"/>
  <c r="G38" i="5"/>
  <c r="AL37" i="5"/>
  <c r="AI37" i="5"/>
  <c r="AD37" i="5"/>
  <c r="AB37" i="5"/>
  <c r="T37" i="5"/>
  <c r="AL36" i="5"/>
  <c r="AI36" i="5"/>
  <c r="AD36" i="5"/>
  <c r="AB36" i="5"/>
  <c r="T36" i="5"/>
  <c r="AL35" i="5"/>
  <c r="AI35" i="5"/>
  <c r="AD35" i="5"/>
  <c r="AB35" i="5"/>
  <c r="T35" i="5"/>
  <c r="AL34" i="5"/>
  <c r="AI34" i="5"/>
  <c r="AD34" i="5"/>
  <c r="AB34" i="5"/>
  <c r="T34" i="5"/>
  <c r="Y40" i="5" s="1"/>
  <c r="AL32" i="5"/>
  <c r="AI32" i="5"/>
  <c r="AD32" i="5"/>
  <c r="AB32" i="5"/>
  <c r="T32" i="5"/>
  <c r="AL31" i="5"/>
  <c r="AI31" i="5"/>
  <c r="AD31" i="5"/>
  <c r="AB31" i="5"/>
  <c r="T31" i="5"/>
  <c r="P31" i="5"/>
  <c r="Q31" i="5"/>
  <c r="L31" i="5"/>
  <c r="I31" i="5"/>
  <c r="H31" i="5"/>
  <c r="G31" i="5"/>
  <c r="AL30" i="5"/>
  <c r="AI30" i="5"/>
  <c r="AD30" i="5"/>
  <c r="AB30" i="5"/>
  <c r="T30" i="5"/>
  <c r="AL29" i="5"/>
  <c r="AI29" i="5"/>
  <c r="AD29" i="5"/>
  <c r="AB29" i="5"/>
  <c r="AF29" i="5" s="1"/>
  <c r="T29" i="5"/>
  <c r="AL28" i="5"/>
  <c r="AI28" i="5"/>
  <c r="AD28" i="5"/>
  <c r="AB28" i="5"/>
  <c r="T28" i="5"/>
  <c r="AL27" i="5"/>
  <c r="AI27" i="5"/>
  <c r="AD27" i="5"/>
  <c r="AB27" i="5"/>
  <c r="T27" i="5"/>
  <c r="Y33" i="5" s="1"/>
  <c r="AL25" i="5"/>
  <c r="AI25" i="5"/>
  <c r="AD25" i="5"/>
  <c r="AB25" i="5"/>
  <c r="T25" i="5"/>
  <c r="AL24" i="5"/>
  <c r="AI24" i="5"/>
  <c r="AD24" i="5"/>
  <c r="AB24" i="5"/>
  <c r="T24" i="5"/>
  <c r="P24" i="5"/>
  <c r="Q24" i="5"/>
  <c r="L24" i="5"/>
  <c r="I24" i="5"/>
  <c r="H24" i="5"/>
  <c r="G24" i="5"/>
  <c r="AL23" i="5"/>
  <c r="AI23" i="5"/>
  <c r="AD23" i="5"/>
  <c r="AB23" i="5"/>
  <c r="AF23" i="5" s="1"/>
  <c r="T23" i="5"/>
  <c r="AL22" i="5"/>
  <c r="AI22" i="5"/>
  <c r="AD22" i="5"/>
  <c r="AB22" i="5"/>
  <c r="T22" i="5"/>
  <c r="AL21" i="5"/>
  <c r="AI21" i="5"/>
  <c r="AO21" i="5" s="1"/>
  <c r="AD21" i="5"/>
  <c r="AB21" i="5"/>
  <c r="T21" i="5"/>
  <c r="AL20" i="5"/>
  <c r="AI20" i="5"/>
  <c r="AO20" i="5" s="1"/>
  <c r="AD20" i="5"/>
  <c r="AB20" i="5"/>
  <c r="T20" i="5"/>
  <c r="Y26" i="5" s="1"/>
  <c r="AL18" i="5"/>
  <c r="AI18" i="5"/>
  <c r="AD18" i="5"/>
  <c r="AB18" i="5"/>
  <c r="AF18" i="5" s="1"/>
  <c r="T18" i="5"/>
  <c r="AL17" i="5"/>
  <c r="AI17" i="5"/>
  <c r="AD17" i="5"/>
  <c r="AB17" i="5"/>
  <c r="T17" i="5"/>
  <c r="Q17" i="5"/>
  <c r="L17" i="5"/>
  <c r="I17" i="5"/>
  <c r="H17" i="5"/>
  <c r="G17" i="5"/>
  <c r="AL16" i="5"/>
  <c r="AI16" i="5"/>
  <c r="AD16" i="5"/>
  <c r="AB16" i="5"/>
  <c r="T16" i="5"/>
  <c r="AL15" i="5"/>
  <c r="AI15" i="5"/>
  <c r="AD15" i="5"/>
  <c r="AB15" i="5"/>
  <c r="T15" i="5"/>
  <c r="BI14" i="5"/>
  <c r="AL14" i="5"/>
  <c r="AI14" i="5"/>
  <c r="AD14" i="5"/>
  <c r="AB14" i="5"/>
  <c r="T14" i="5"/>
  <c r="BI13" i="5"/>
  <c r="AL13" i="5"/>
  <c r="AL41" i="5" s="1"/>
  <c r="AI13" i="5"/>
  <c r="AD13" i="5"/>
  <c r="AB13" i="5"/>
  <c r="T13" i="5"/>
  <c r="Y19" i="5" s="1"/>
  <c r="BI12" i="5"/>
  <c r="J32" i="71"/>
  <c r="AS23" i="5" l="1"/>
  <c r="AF28" i="5"/>
  <c r="AF30" i="5"/>
  <c r="AO30" i="5"/>
  <c r="AS37" i="5"/>
  <c r="AF20" i="5"/>
  <c r="AS20" i="5"/>
  <c r="AS27" i="5"/>
  <c r="AS39" i="5"/>
  <c r="A29" i="74"/>
  <c r="B28" i="74"/>
  <c r="AS14" i="5"/>
  <c r="AF15" i="5"/>
  <c r="AO15" i="5"/>
  <c r="AO35" i="5"/>
  <c r="AF36" i="5"/>
  <c r="AO36" i="5"/>
  <c r="AS36" i="5"/>
  <c r="AF27" i="5"/>
  <c r="AF31" i="5"/>
  <c r="AS28" i="5"/>
  <c r="AD41" i="5"/>
  <c r="AS21" i="5"/>
  <c r="AO22" i="5"/>
  <c r="AF21" i="5"/>
  <c r="AS22" i="5"/>
  <c r="AB41" i="5"/>
  <c r="AF22" i="5"/>
  <c r="AF24" i="5"/>
  <c r="AO13" i="5"/>
  <c r="AS18" i="5"/>
  <c r="AS16" i="5"/>
  <c r="AO14" i="5"/>
  <c r="AS17" i="5"/>
  <c r="AS25" i="5"/>
  <c r="AF32" i="5"/>
  <c r="AS35" i="5"/>
  <c r="AO37" i="5"/>
  <c r="AS38" i="5"/>
  <c r="AF14" i="5"/>
  <c r="AO31" i="5"/>
  <c r="AF34" i="5"/>
  <c r="AF37" i="5"/>
  <c r="AS13" i="5"/>
  <c r="AF13" i="5"/>
  <c r="AO16" i="5"/>
  <c r="AF17" i="5"/>
  <c r="AO23" i="5"/>
  <c r="AF25" i="5"/>
  <c r="AO29" i="5"/>
  <c r="AS30" i="5"/>
  <c r="AO32" i="5"/>
  <c r="AO34" i="5"/>
  <c r="AF35" i="5"/>
  <c r="AF38" i="5"/>
  <c r="AS15" i="5"/>
  <c r="AF16" i="5"/>
  <c r="AS24" i="5"/>
  <c r="AO28" i="5"/>
  <c r="AS29" i="5"/>
  <c r="AS34" i="5"/>
  <c r="AO24" i="5"/>
  <c r="AO25" i="5"/>
  <c r="AS31" i="5"/>
  <c r="AS32" i="5"/>
  <c r="AI41" i="5"/>
  <c r="AO17" i="5"/>
  <c r="AO18" i="5"/>
  <c r="AO27" i="5"/>
  <c r="AO38" i="5"/>
  <c r="AO39" i="5"/>
  <c r="H19" i="70"/>
  <c r="H3" i="70"/>
  <c r="H2" i="70"/>
  <c r="B29" i="74" l="1"/>
  <c r="A30" i="74"/>
  <c r="AF41" i="5"/>
  <c r="AO41" i="5"/>
  <c r="AS41" i="5"/>
  <c r="A33" i="70"/>
  <c r="A30" i="70"/>
  <c r="D12" i="70"/>
  <c r="D9" i="70"/>
  <c r="D5" i="70"/>
  <c r="A31" i="74" l="1"/>
  <c r="B30" i="74"/>
  <c r="H21" i="69"/>
  <c r="E21" i="69"/>
  <c r="F4" i="69"/>
  <c r="B31" i="74" l="1"/>
  <c r="A32" i="74"/>
  <c r="A33" i="74" s="1"/>
  <c r="B33" i="74" s="1"/>
  <c r="H16" i="70"/>
  <c r="H9" i="70"/>
  <c r="H8" i="70"/>
  <c r="H5" i="70"/>
  <c r="H4" i="70"/>
  <c r="B32" i="74" l="1"/>
  <c r="A34" i="74" l="1"/>
  <c r="E65" i="19"/>
  <c r="C3" i="21" l="1"/>
  <c r="D7" i="16"/>
  <c r="A35" i="74"/>
  <c r="B34" i="74"/>
  <c r="I34" i="16"/>
  <c r="J38" i="20"/>
  <c r="J68" i="20" s="1"/>
  <c r="K55" i="19"/>
  <c r="H55" i="19"/>
  <c r="B35" i="74" l="1"/>
  <c r="A36" i="74"/>
  <c r="A37" i="74" l="1"/>
  <c r="B36" i="74"/>
  <c r="B37" i="74" l="1"/>
  <c r="A38" i="74"/>
  <c r="A39" i="74" l="1"/>
  <c r="B38" i="74"/>
  <c r="G27" i="25"/>
  <c r="J26" i="25"/>
  <c r="G26" i="25"/>
  <c r="B39" i="74" l="1"/>
  <c r="A40" i="74"/>
  <c r="A41" i="74" s="1"/>
  <c r="G7" i="16"/>
  <c r="H30" i="25"/>
  <c r="N29" i="25"/>
  <c r="L29" i="25"/>
  <c r="J29" i="25"/>
  <c r="H29" i="25"/>
  <c r="F29" i="25"/>
  <c r="B41" i="74" l="1"/>
  <c r="A42" i="74"/>
  <c r="B40" i="74"/>
  <c r="Q1" i="19"/>
  <c r="O1" i="19"/>
  <c r="J1" i="19"/>
  <c r="I1" i="19"/>
  <c r="A43" i="74" l="1"/>
  <c r="B42" i="74"/>
  <c r="B43" i="74" l="1"/>
  <c r="E13" i="74"/>
  <c r="N38" i="19"/>
  <c r="P23" i="19"/>
  <c r="I42" i="1" l="1"/>
  <c r="G42" i="1"/>
  <c r="I41" i="1"/>
  <c r="H41" i="1"/>
  <c r="G41" i="1"/>
  <c r="I19" i="1"/>
  <c r="G19" i="1"/>
  <c r="I18" i="1"/>
  <c r="H18" i="1"/>
  <c r="G18" i="1"/>
  <c r="I15" i="1"/>
  <c r="G15" i="1"/>
  <c r="I38" i="1"/>
  <c r="G38" i="1"/>
  <c r="I37" i="1"/>
  <c r="H37" i="1"/>
  <c r="G37" i="1"/>
  <c r="I14" i="1"/>
  <c r="H14" i="1"/>
  <c r="G14" i="1"/>
  <c r="E3" i="15"/>
  <c r="D40" i="1"/>
  <c r="D36" i="1"/>
  <c r="D17" i="1"/>
  <c r="D13" i="1"/>
  <c r="C13" i="19"/>
  <c r="C21" i="25" s="1"/>
  <c r="S1" i="19"/>
  <c r="D10" i="4"/>
  <c r="C22" i="25"/>
  <c r="M21" i="25"/>
  <c r="I21" i="25"/>
  <c r="G39" i="1"/>
  <c r="C7" i="25"/>
  <c r="C8" i="25"/>
  <c r="H9" i="4"/>
  <c r="H8" i="4"/>
  <c r="D9" i="4"/>
  <c r="C4" i="4"/>
  <c r="L9" i="4"/>
  <c r="D21" i="15"/>
  <c r="C28" i="25"/>
  <c r="E25" i="25"/>
  <c r="K28" i="25"/>
  <c r="D16" i="16"/>
  <c r="H8" i="20"/>
  <c r="B74" i="20" s="1"/>
  <c r="F8" i="20"/>
  <c r="H9" i="16"/>
  <c r="F9" i="16"/>
  <c r="D9" i="16"/>
  <c r="H51" i="1"/>
  <c r="F51" i="1"/>
  <c r="D51" i="1"/>
  <c r="H50" i="1"/>
  <c r="F50" i="1"/>
  <c r="H49" i="1"/>
  <c r="F49" i="1"/>
  <c r="D49" i="1"/>
  <c r="D48" i="1"/>
  <c r="D47" i="1"/>
  <c r="D46" i="1"/>
  <c r="G45" i="1"/>
  <c r="D45" i="1"/>
  <c r="G44" i="1"/>
  <c r="D44" i="1"/>
  <c r="D43" i="1"/>
  <c r="D42" i="1"/>
  <c r="D41" i="1"/>
  <c r="D39" i="1"/>
  <c r="D38" i="1"/>
  <c r="D37" i="1"/>
  <c r="G35" i="1"/>
  <c r="D35" i="1"/>
  <c r="I3" i="25"/>
  <c r="C6" i="25"/>
  <c r="C9" i="25"/>
  <c r="C10" i="25"/>
  <c r="C11" i="25"/>
  <c r="E13" i="25"/>
  <c r="E14" i="25"/>
  <c r="C20" i="25"/>
  <c r="E23" i="25"/>
  <c r="I23" i="25"/>
  <c r="M23" i="25"/>
  <c r="E24" i="25"/>
  <c r="K24" i="25"/>
  <c r="D20" i="1"/>
  <c r="D19" i="1"/>
  <c r="D18" i="1"/>
  <c r="G16" i="1"/>
  <c r="D16" i="1"/>
  <c r="H11" i="1"/>
  <c r="H11" i="16"/>
  <c r="F11" i="16"/>
  <c r="D11" i="16"/>
  <c r="N4" i="21"/>
  <c r="N3" i="21"/>
  <c r="P4" i="15"/>
  <c r="P3" i="15"/>
  <c r="C10" i="16"/>
  <c r="H8" i="16"/>
  <c r="C4" i="16"/>
  <c r="H3" i="16"/>
  <c r="D3" i="16"/>
  <c r="D4" i="20"/>
  <c r="I3" i="20"/>
  <c r="E3" i="20"/>
  <c r="K12" i="4"/>
  <c r="D12" i="4"/>
  <c r="K11" i="4"/>
  <c r="D11" i="4"/>
  <c r="K10" i="4"/>
  <c r="L8" i="4"/>
  <c r="C7" i="4"/>
  <c r="D6" i="4"/>
  <c r="L3" i="4"/>
  <c r="D3" i="4"/>
  <c r="G34" i="1"/>
  <c r="D34" i="1"/>
  <c r="C33" i="1"/>
  <c r="C32" i="1"/>
  <c r="C30" i="1"/>
  <c r="C29" i="1"/>
  <c r="H28" i="1"/>
  <c r="F28" i="1"/>
  <c r="D28" i="1"/>
  <c r="H27" i="1"/>
  <c r="F27" i="1"/>
  <c r="D27" i="1"/>
  <c r="H26" i="1"/>
  <c r="F26" i="1"/>
  <c r="D26" i="1"/>
  <c r="D25" i="1"/>
  <c r="D24" i="1"/>
  <c r="D23" i="1"/>
  <c r="G22" i="1"/>
  <c r="D22" i="1"/>
  <c r="G21" i="1"/>
  <c r="D21" i="1"/>
  <c r="D15" i="1"/>
  <c r="D14" i="1"/>
  <c r="G12" i="1"/>
  <c r="D12" i="1"/>
  <c r="C11" i="1"/>
  <c r="G10" i="1"/>
  <c r="D10" i="1"/>
  <c r="C9" i="1"/>
  <c r="C7" i="1"/>
  <c r="C6" i="1"/>
  <c r="C8" i="1"/>
  <c r="C5" i="1"/>
  <c r="C3" i="1"/>
  <c r="J71" i="20"/>
  <c r="D8" i="4"/>
  <c r="B73" i="20" l="1"/>
  <c r="D7" i="20"/>
  <c r="E22" i="15"/>
  <c r="C24" i="21"/>
  <c r="C23" i="14"/>
  <c r="C24" i="14"/>
  <c r="B36" i="16"/>
  <c r="F13" i="74" l="1"/>
  <c r="E14" i="74"/>
  <c r="E12" i="74" s="1"/>
  <c r="E15" i="74"/>
  <c r="F15" i="74" s="1"/>
  <c r="E16" i="74" l="1"/>
  <c r="F14" i="74"/>
  <c r="E17" i="74" l="1"/>
  <c r="F16" i="74"/>
  <c r="E18" i="74" l="1"/>
  <c r="F17" i="74"/>
  <c r="F18" i="74" l="1"/>
  <c r="E19" i="74"/>
  <c r="F19" i="74" l="1"/>
  <c r="E20" i="74"/>
  <c r="E21" i="74" l="1"/>
  <c r="F20" i="74"/>
  <c r="F21" i="74" l="1"/>
  <c r="E22" i="74"/>
  <c r="E23" i="74" s="1"/>
  <c r="F23" i="74" s="1"/>
  <c r="F22" i="74" l="1"/>
  <c r="E24" i="74" l="1"/>
  <c r="E25" i="74" l="1"/>
  <c r="F24" i="74"/>
  <c r="F25" i="74" l="1"/>
  <c r="E26" i="74"/>
  <c r="F26" i="74" l="1"/>
  <c r="E27" i="74"/>
  <c r="F27" i="74" l="1"/>
  <c r="E28" i="74"/>
  <c r="F28" i="74" l="1"/>
  <c r="E29" i="74"/>
  <c r="E30" i="74" l="1"/>
  <c r="F29" i="74"/>
  <c r="F30" i="74" l="1"/>
  <c r="E31" i="74"/>
  <c r="F31" i="74" l="1"/>
  <c r="E32" i="74"/>
  <c r="E33" i="74" l="1"/>
  <c r="F32" i="74"/>
  <c r="E34" i="74" l="1"/>
  <c r="F33" i="74"/>
  <c r="F34" i="74" l="1"/>
  <c r="E35" i="74"/>
  <c r="F35" i="74" l="1"/>
  <c r="E36" i="74"/>
  <c r="E37" i="74" l="1"/>
  <c r="F36" i="74"/>
  <c r="F37" i="74" l="1"/>
  <c r="E38" i="74"/>
  <c r="E39" i="74" l="1"/>
  <c r="E40" i="74" s="1"/>
  <c r="F40" i="74" s="1"/>
  <c r="F38" i="74"/>
  <c r="F39" i="74" l="1"/>
  <c r="E41" i="74" l="1"/>
  <c r="F41" i="74" l="1"/>
  <c r="E42" i="74"/>
  <c r="E43" i="74" s="1"/>
  <c r="F43" i="74" l="1"/>
  <c r="I13" i="74"/>
  <c r="I14" i="74" s="1"/>
  <c r="F42" i="74"/>
  <c r="J14" i="74" l="1"/>
  <c r="I15" i="74"/>
  <c r="J13" i="74"/>
  <c r="I12" i="74"/>
  <c r="I16" i="74" l="1"/>
  <c r="J15" i="74"/>
  <c r="J16" i="74" l="1"/>
  <c r="I17" i="74"/>
  <c r="J17" i="74" l="1"/>
  <c r="I18" i="74"/>
  <c r="J18" i="74" l="1"/>
  <c r="I19" i="74"/>
  <c r="I20" i="74" l="1"/>
  <c r="J19" i="74"/>
  <c r="J20" i="74" l="1"/>
  <c r="I21" i="74"/>
  <c r="I22" i="74" l="1"/>
  <c r="J21" i="74"/>
  <c r="I23" i="74" l="1"/>
  <c r="J22" i="74"/>
  <c r="J23" i="74" l="1"/>
  <c r="I24" i="74"/>
  <c r="J24" i="74" l="1"/>
  <c r="I25" i="74"/>
  <c r="J25" i="74" l="1"/>
  <c r="I26" i="74"/>
  <c r="J26" i="74" l="1"/>
  <c r="I27" i="74"/>
  <c r="J27" i="74" l="1"/>
  <c r="I28" i="74"/>
  <c r="I29" i="74" l="1"/>
  <c r="J28" i="74"/>
  <c r="I30" i="74" l="1"/>
  <c r="J29" i="74"/>
  <c r="J30" i="74" l="1"/>
  <c r="I31" i="74"/>
  <c r="I32" i="74" l="1"/>
  <c r="J31" i="74"/>
  <c r="J32" i="74" l="1"/>
  <c r="I33" i="74"/>
  <c r="J33" i="74" l="1"/>
  <c r="I34" i="74"/>
  <c r="I35" i="74" l="1"/>
  <c r="J34" i="74"/>
  <c r="J35" i="74" l="1"/>
  <c r="I36" i="74"/>
  <c r="J36" i="74" l="1"/>
  <c r="I37" i="74"/>
  <c r="I38" i="74" l="1"/>
  <c r="J38" i="74" s="1"/>
  <c r="J37" i="74"/>
</calcChain>
</file>

<file path=xl/comments1.xml><?xml version="1.0" encoding="utf-8"?>
<comments xmlns="http://schemas.openxmlformats.org/spreadsheetml/2006/main">
  <authors>
    <author xml:space="preserve">東京都
</author>
    <author>東京都</author>
  </authors>
  <commentList>
    <comment ref="D15" authorId="0" shapeId="0">
      <text>
        <r>
          <rPr>
            <b/>
            <sz val="9"/>
            <color indexed="10"/>
            <rFont val="MS P ゴシック"/>
            <family val="3"/>
            <charset val="128"/>
          </rPr>
          <t xml:space="preserve">学科時間のうち、オンライン訓練時間の合計を記入してください。
</t>
        </r>
      </text>
    </comment>
    <comment ref="H23" authorId="1" shapeId="0">
      <text>
        <r>
          <rPr>
            <sz val="9"/>
            <color indexed="81"/>
            <rFont val="ＭＳ Ｐゴシック"/>
            <family val="3"/>
            <charset val="128"/>
          </rPr>
          <t xml:space="preserve">小数第３位を切り捨て、小数第２位まで入力してください。
</t>
        </r>
      </text>
    </comment>
    <comment ref="O23" authorId="1" shapeId="0">
      <text>
        <r>
          <rPr>
            <sz val="9"/>
            <color indexed="81"/>
            <rFont val="ＭＳ Ｐゴシック"/>
            <family val="3"/>
            <charset val="128"/>
          </rPr>
          <t>小数第３位を切り捨て、小数第２位まで入力してください。</t>
        </r>
      </text>
    </comment>
    <comment ref="M30" authorId="1" shapeId="0">
      <text>
        <r>
          <rPr>
            <sz val="16"/>
            <color indexed="10"/>
            <rFont val="ＭＳ Ｐゴシック"/>
            <family val="3"/>
            <charset val="128"/>
          </rPr>
          <t>令和元年7月1日より、学校等においては敷地内禁煙となりました。</t>
        </r>
        <r>
          <rPr>
            <sz val="16"/>
            <color indexed="81"/>
            <rFont val="ＭＳ Ｐゴシック"/>
            <family val="3"/>
            <charset val="128"/>
          </rPr>
          <t xml:space="preserve">
</t>
        </r>
        <r>
          <rPr>
            <sz val="16"/>
            <color indexed="39"/>
            <rFont val="ＭＳ Ｐゴシック"/>
            <family val="3"/>
            <charset val="128"/>
          </rPr>
          <t>※敷地内禁煙とは：屋内は禁煙、屋外で受動喫煙を防止するための必要な措置がとられた場所のみ喫煙所設置可。</t>
        </r>
        <r>
          <rPr>
            <sz val="16"/>
            <color indexed="81"/>
            <rFont val="ＭＳ Ｐゴシック"/>
            <family val="3"/>
            <charset val="128"/>
          </rPr>
          <t xml:space="preserve">
詳細は、厚生労働省および東京都福祉保健局のWebページをご覧ください。
■厚生労働省　受動喫煙対策
https://www.mhlw.go.jp/stf/seisakunitsuite/bunya/0000189195.html
■東京都受動喫煙防止条例
http://www.fukushihoken.metro.tokyo.jp/kensui/tokyo/kangaekata_public.html
なお、東京都福祉保健局が専用の窓口を設けておりますので、お問い合わせ等は下記窓口にお願いいたします。
http://www.fukushihoken.metro.tokyo.jp/kensui/kitsuen/leaflet/Qjourei_files/A4chirashi.pdf</t>
        </r>
      </text>
    </comment>
    <comment ref="F38" authorId="1" shapeId="0">
      <text>
        <r>
          <rPr>
            <sz val="9"/>
            <color indexed="81"/>
            <rFont val="ＭＳ Ｐゴシック"/>
            <family val="3"/>
            <charset val="128"/>
          </rPr>
          <t>小数第３位を切り捨て、小数第２位まで入力してください。</t>
        </r>
      </text>
    </comment>
    <comment ref="M38" authorId="1" shapeId="0">
      <text>
        <r>
          <rPr>
            <sz val="9"/>
            <color indexed="81"/>
            <rFont val="ＭＳ Ｐゴシック"/>
            <family val="3"/>
            <charset val="128"/>
          </rPr>
          <t xml:space="preserve">小数第３位を切り捨て、小数第２位まで入力してください。
</t>
        </r>
      </text>
    </comment>
  </commentList>
</comments>
</file>

<file path=xl/comments10.xml><?xml version="1.0" encoding="utf-8"?>
<comments xmlns="http://schemas.openxmlformats.org/spreadsheetml/2006/main">
  <authors>
    <author>東京都</author>
  </authors>
  <commentList>
    <comment ref="C6"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1.xml><?xml version="1.0" encoding="utf-8"?>
<comments xmlns="http://schemas.openxmlformats.org/spreadsheetml/2006/main">
  <authors>
    <author>東京都</author>
  </authors>
  <commentList>
    <comment ref="C2" authorId="0" shapeId="0">
      <text>
        <r>
          <rPr>
            <sz val="9"/>
            <color indexed="81"/>
            <rFont val="ＭＳ Ｐゴシック"/>
            <family val="3"/>
            <charset val="128"/>
          </rPr>
          <t>受講要件、その他受講生に求めることを記入し、最後に「修了後関連職種に就職を希望する方」を65字以内で記入してください。（65字以内でない場合エラーが表示されます。）</t>
        </r>
      </text>
    </comment>
    <comment ref="F2" authorId="0" shapeId="0">
      <text>
        <r>
          <rPr>
            <sz val="9"/>
            <color indexed="10"/>
            <rFont val="ＭＳ Ｐゴシック"/>
            <family val="3"/>
            <charset val="128"/>
          </rPr>
          <t xml:space="preserve">入校時点で必要なパソコンレベルを選択してください。
</t>
        </r>
      </text>
    </comment>
    <comment ref="A4" authorId="0" shapeId="0">
      <text>
        <r>
          <rPr>
            <sz val="9"/>
            <color indexed="81"/>
            <rFont val="ＭＳ Ｐゴシック"/>
            <family val="3"/>
            <charset val="128"/>
          </rPr>
          <t xml:space="preserve">訓練概要、就職への強み等について、140字以内で記入してください。（140字以内でない場合エラーが表示されます。）
</t>
        </r>
        <r>
          <rPr>
            <u/>
            <sz val="9"/>
            <color indexed="10"/>
            <rFont val="ＭＳ Ｐゴシック"/>
            <family val="3"/>
            <charset val="128"/>
          </rPr>
          <t>また、パソコンスキルを向上させる訓練の場合、「訓練を通じて○○や○○等の上級スキルを身に付けます。」等、目標とするパソコンレベルを記載をしてください。</t>
        </r>
      </text>
    </comment>
    <comment ref="A16" authorId="0" shapeId="0">
      <text>
        <r>
          <rPr>
            <sz val="9"/>
            <color indexed="81"/>
            <rFont val="ＭＳ Ｐゴシック"/>
            <family val="3"/>
            <charset val="128"/>
          </rPr>
          <t>訓練を受講することによって、どのような人材になれるのか、70字以内で記入してください。（70字以内でない場合エラーが表示されます。）</t>
        </r>
      </text>
    </comment>
    <comment ref="F16" authorId="0" shapeId="0">
      <text>
        <r>
          <rPr>
            <sz val="9"/>
            <color indexed="81"/>
            <rFont val="ＭＳ Ｐゴシック"/>
            <family val="3"/>
            <charset val="128"/>
          </rPr>
          <t xml:space="preserve">セルの書式設定:離返し表示
</t>
        </r>
      </text>
    </comment>
    <comment ref="A19" authorId="0" shapeId="0">
      <text>
        <r>
          <rPr>
            <sz val="9"/>
            <color indexed="81"/>
            <rFont val="ＭＳ Ｐゴシック"/>
            <family val="3"/>
            <charset val="128"/>
          </rPr>
          <t>訓練を修了した後、就職できる職種、業種を70字以内で記入してください。（70字以内でない場合エラーが表示されます。）</t>
        </r>
      </text>
    </comment>
    <comment ref="E19" authorId="0" shapeId="0">
      <text>
        <r>
          <rPr>
            <sz val="9"/>
            <color indexed="10"/>
            <rFont val="ＭＳ Ｐゴシック"/>
            <family val="3"/>
            <charset val="128"/>
          </rPr>
          <t>その他:健康診断など、教科書代以外に本人負担がある場合の金額目安(「約」をつけた切上げ概算)、下段は内訳説明を入れてください。</t>
        </r>
      </text>
    </comment>
    <comment ref="A22" authorId="0" shapeId="0">
      <text>
        <r>
          <rPr>
            <sz val="9"/>
            <color indexed="81"/>
            <rFont val="ＭＳ Ｐゴシック"/>
            <family val="3"/>
            <charset val="128"/>
          </rPr>
          <t xml:space="preserve">学科、実技、就職支援とも、カリキュラムに基づき、箇条書きで３行以内で記載してください。
</t>
        </r>
        <r>
          <rPr>
            <sz val="9"/>
            <color indexed="10"/>
            <rFont val="ＭＳ Ｐゴシック"/>
            <family val="3"/>
            <charset val="128"/>
          </rPr>
          <t xml:space="preserve">学科のうち、オンライン訓練で実施する科目は、科目名の先頭に★を記入してください。
</t>
        </r>
        <r>
          <rPr>
            <sz val="9"/>
            <color indexed="10"/>
            <rFont val="ＭＳ Ｐゴシック"/>
            <family val="3"/>
            <charset val="128"/>
          </rPr>
          <t>例）・源泉徴収事務←通所による実施
　　★税務全般　←オンラインによる実施
　　</t>
        </r>
      </text>
    </comment>
    <comment ref="F22" authorId="0" shapeId="0">
      <text>
        <r>
          <rPr>
            <sz val="9"/>
            <color indexed="10"/>
            <rFont val="ＭＳ Ｐゴシック"/>
            <family val="3"/>
            <charset val="128"/>
          </rPr>
          <t>＊見学会の開催日時の設定について 
　募集期間内に１回以上設定してください 
　募集期間の初日及び最終日に見学会は設定しないこと。それ以外の土・日・祝日は可とします。 
　見学会の事前予約が必要な場合は、備考欄に　要事前予約　と記入してください。 
＊見学会の会場が実施施設と別の場合 
　見学会の会場が実施施設と別の場合は、備考欄にその旨と見学会実施場所名と住所を記入してください。 
　また、別途見学会会場の地図(郵便番号、所在地、会場名を記載のこと)を電子データでご提出ください。</t>
        </r>
        <r>
          <rPr>
            <b/>
            <sz val="9"/>
            <color indexed="81"/>
            <rFont val="ＭＳ Ｐゴシック"/>
            <family val="3"/>
            <charset val="128"/>
          </rPr>
          <t xml:space="preserve"> 
</t>
        </r>
        <r>
          <rPr>
            <sz val="9"/>
            <color indexed="81"/>
            <rFont val="ＭＳ Ｐゴシック"/>
            <family val="3"/>
            <charset val="128"/>
          </rPr>
          <t xml:space="preserve">
</t>
        </r>
      </text>
    </comment>
    <comment ref="D32" authorId="0" shapeId="0">
      <text>
        <r>
          <rPr>
            <sz val="9"/>
            <color indexed="10"/>
            <rFont val="ＭＳ Ｐゴシック"/>
            <family val="3"/>
            <charset val="128"/>
          </rPr>
          <t>以下から選択してください。
  （要事前予約）
  ※事前予約不要</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 xml:space="preserve">東京都
</author>
  </authors>
  <commentList>
    <comment ref="C6" authorId="0" shapeId="0">
      <text>
        <r>
          <rPr>
            <b/>
            <sz val="9"/>
            <color indexed="10"/>
            <rFont val="MS P ゴシック"/>
            <family val="3"/>
            <charset val="128"/>
          </rPr>
          <t>訓練受講にあたって必要なパソコン機器等のスペック、自宅でのインターネット環境などを記入してください。</t>
        </r>
      </text>
    </comment>
    <comment ref="E9" authorId="0" shapeId="0">
      <text>
        <r>
          <rPr>
            <b/>
            <sz val="9"/>
            <color indexed="10"/>
            <rFont val="MS P ゴシック"/>
            <family val="3"/>
            <charset val="128"/>
          </rPr>
          <t>オンライン訓練で使用するシステム（ソフト）の概要やそのシステムで行う内容について、具体的に記入してください。</t>
        </r>
      </text>
    </comment>
    <comment ref="C11" authorId="0" shapeId="0">
      <text>
        <r>
          <rPr>
            <b/>
            <sz val="9"/>
            <color indexed="10"/>
            <rFont val="MS P ゴシック"/>
            <family val="3"/>
            <charset val="128"/>
          </rPr>
          <t>御社でオンライン訓練を実施するにあたって、特筆すべき実績や設備など、ＰＲしたい点があれば、記入してください。</t>
        </r>
      </text>
    </comment>
  </commentList>
</comments>
</file>

<file path=xl/comments2.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L7" authorId="0" shapeId="0">
      <text>
        <r>
          <rPr>
            <sz val="9"/>
            <color indexed="10"/>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10"/>
            <rFont val="ＭＳ Ｐゴシック"/>
            <family val="3"/>
            <charset val="128"/>
          </rPr>
          <t>※「就職のための中退者」における就職についても同様です。</t>
        </r>
      </text>
    </comment>
    <comment ref="P7" authorId="0" shapeId="0">
      <text>
        <r>
          <rPr>
            <sz val="10"/>
            <color indexed="81"/>
            <rFont val="ＭＳ Ｐゴシック"/>
            <family val="3"/>
            <charset val="128"/>
          </rPr>
          <t>修了生アンケートのフィードバックを開始した平成29年度以降の実績を記入してください。アンケート「1. 訓練全般について(6)総合評価」を参照ください。</t>
        </r>
      </text>
    </comment>
    <comment ref="Q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3.xml><?xml version="1.0" encoding="utf-8"?>
<comments xmlns="http://schemas.openxmlformats.org/spreadsheetml/2006/main">
  <authors>
    <author>TAIMS</author>
    <author>東京都</author>
  </authors>
  <commentList>
    <comment ref="C5" authorId="0" shapeId="0">
      <text>
        <r>
          <rPr>
            <sz val="9"/>
            <color indexed="81"/>
            <rFont val="ＭＳ Ｐゴシック"/>
            <family val="3"/>
            <charset val="128"/>
          </rPr>
          <t xml:space="preserve">
　複数月提案する場合は、提案月数と同数の施設を提案すること。　
　実施施設が３施設以上になる場合は、別紙として訓練実施施設の概要を添付すること。
</t>
        </r>
      </text>
    </comment>
    <comment ref="B28" authorId="1" shapeId="0">
      <text>
        <r>
          <rPr>
            <b/>
            <sz val="9"/>
            <color indexed="81"/>
            <rFont val="ＭＳ Ｐゴシック"/>
            <family val="3"/>
            <charset val="128"/>
          </rPr>
          <t>同じ建物内で使用可能なトイレの個数を記載</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6" authorId="0" shapeId="0">
      <text>
        <r>
          <rPr>
            <sz val="9"/>
            <color indexed="81"/>
            <rFont val="ＭＳ Ｐゴシック"/>
            <family val="3"/>
            <charset val="128"/>
          </rPr>
          <t>担当する科目を全て記入</t>
        </r>
      </text>
    </comment>
    <comment ref="H6" authorId="0" shapeId="0">
      <text>
        <r>
          <rPr>
            <sz val="9"/>
            <color indexed="81"/>
            <rFont val="ＭＳ Ｐゴシック"/>
            <family val="3"/>
            <charset val="128"/>
          </rPr>
          <t>「主担当・補助」どちらか一方に○を付けてください。「主担当」のみ授業を担当でき、「補助」は授業のサポートのみできます。</t>
        </r>
      </text>
    </comment>
    <comment ref="J9" authorId="0" shapeId="0">
      <text>
        <r>
          <rPr>
            <sz val="8"/>
            <color indexed="81"/>
            <rFont val="ＭＳ Ｐゴシック"/>
            <family val="3"/>
            <charset val="128"/>
          </rPr>
          <t>高専（高等専門学校）とは,
5年生の高等教育機関で,
工業系と航空のみ。(都立1校)</t>
        </r>
      </text>
    </comment>
    <comment ref="M10" authorId="0" shapeId="0">
      <text>
        <r>
          <rPr>
            <sz val="8"/>
            <color indexed="81"/>
            <rFont val="ＭＳ Ｐゴシック"/>
            <family val="3"/>
            <charset val="128"/>
          </rPr>
          <t>専門校卒、高卒で実務経験が5年未満の場合「その他」に該当</t>
        </r>
      </text>
    </comment>
    <comment ref="P10"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 xml:space="preserve">東京都
</author>
  </authors>
  <commentList>
    <comment ref="D10" authorId="0" shapeId="0">
      <text>
        <r>
          <rPr>
            <b/>
            <sz val="12"/>
            <color indexed="10"/>
            <rFont val="MS P ゴシック"/>
            <family val="3"/>
            <charset val="128"/>
          </rPr>
          <t>学科のうち、オンライン訓練で実施
する科目は、科目名の先頭に★を記入すること</t>
        </r>
      </text>
    </comment>
  </commentList>
</comments>
</file>

<file path=xl/comments6.xml><?xml version="1.0" encoding="utf-8"?>
<comments xmlns="http://schemas.openxmlformats.org/spreadsheetml/2006/main">
  <authors>
    <author>東京都</author>
    <author>TAIMS</author>
  </authors>
  <commentList>
    <comment ref="I1" authorId="0" shapeId="0">
      <text>
        <r>
          <rPr>
            <b/>
            <sz val="9"/>
            <color indexed="81"/>
            <rFont val="ＭＳ Ｐゴシック"/>
            <family val="3"/>
            <charset val="128"/>
          </rPr>
          <t>A4用紙両面1枚以内で作成してください。</t>
        </r>
      </text>
    </comment>
    <comment ref="B7" authorId="0" shapeId="0">
      <text>
        <r>
          <rPr>
            <b/>
            <sz val="9"/>
            <color indexed="81"/>
            <rFont val="ＭＳ Ｐゴシック"/>
            <family val="3"/>
            <charset val="128"/>
          </rPr>
          <t>「８就職担当者名簿」と人数が一致しているか確認してください。</t>
        </r>
      </text>
    </comment>
    <comment ref="C12" authorId="1" shapeId="0">
      <text>
        <r>
          <rPr>
            <b/>
            <sz val="9"/>
            <color indexed="81"/>
            <rFont val="ＭＳ Ｐゴシック"/>
            <family val="3"/>
            <charset val="128"/>
          </rPr>
          <t>職業紹介権を有している場合、それを活用した具体的な支援策を必ず盛り込むこと。</t>
        </r>
      </text>
    </comment>
    <comment ref="B17" authorId="0" shapeId="0">
      <text>
        <r>
          <rPr>
            <b/>
            <sz val="9"/>
            <color indexed="81"/>
            <rFont val="ＭＳ Ｐゴシック"/>
            <family val="3"/>
            <charset val="128"/>
          </rPr>
          <t>「１０月別カリキュラム」と科名・時間数が一致しているか確認してください。</t>
        </r>
      </text>
    </comment>
    <comment ref="E31" authorId="1" shapeId="0">
      <text>
        <r>
          <rPr>
            <sz val="9"/>
            <color indexed="81"/>
            <rFont val="ＭＳ Ｐゴシック"/>
            <family val="3"/>
            <charset val="128"/>
          </rPr>
          <t>以下の要領で選択してください。
○ 就職支援時間内で実施の場合：「</t>
        </r>
        <r>
          <rPr>
            <b/>
            <sz val="9"/>
            <color indexed="81"/>
            <rFont val="ＭＳ Ｐゴシック"/>
            <family val="3"/>
            <charset val="128"/>
          </rPr>
          <t>就職支援時間内に実施</t>
        </r>
        <r>
          <rPr>
            <sz val="9"/>
            <color indexed="81"/>
            <rFont val="ＭＳ Ｐゴシック"/>
            <family val="3"/>
            <charset val="128"/>
          </rPr>
          <t>」
○ 時間外に実施する可能性がある場合：「</t>
        </r>
        <r>
          <rPr>
            <b/>
            <sz val="9"/>
            <color indexed="81"/>
            <rFont val="ＭＳ Ｐゴシック"/>
            <family val="3"/>
            <charset val="128"/>
          </rPr>
          <t>放課後等時間外実施の場合有</t>
        </r>
        <r>
          <rPr>
            <sz val="9"/>
            <color indexed="81"/>
            <rFont val="ＭＳ Ｐゴシック"/>
            <family val="3"/>
            <charset val="128"/>
          </rPr>
          <t>」
○ 確実に時間外を含む場合：「</t>
        </r>
        <r>
          <rPr>
            <b/>
            <sz val="9"/>
            <color indexed="81"/>
            <rFont val="ＭＳ Ｐゴシック"/>
            <family val="3"/>
            <charset val="128"/>
          </rPr>
          <t>放課後等時間外を含めて実施</t>
        </r>
        <r>
          <rPr>
            <sz val="9"/>
            <color indexed="81"/>
            <rFont val="ＭＳ Ｐゴシック"/>
            <family val="3"/>
            <charset val="128"/>
          </rPr>
          <t>」
○ 時間外のみで実施する場合：「</t>
        </r>
        <r>
          <rPr>
            <b/>
            <sz val="9"/>
            <color indexed="81"/>
            <rFont val="ＭＳ Ｐゴシック"/>
            <family val="3"/>
            <charset val="128"/>
          </rPr>
          <t>放課後等時間外に実施</t>
        </r>
        <r>
          <rPr>
            <sz val="9"/>
            <color indexed="81"/>
            <rFont val="ＭＳ Ｐゴシック"/>
            <family val="3"/>
            <charset val="128"/>
          </rPr>
          <t>」</t>
        </r>
      </text>
    </comment>
    <comment ref="E33" authorId="0" shapeId="0">
      <text>
        <r>
          <rPr>
            <sz val="9"/>
            <color indexed="81"/>
            <rFont val="ＭＳ Ｐゴシック"/>
            <family val="3"/>
            <charset val="128"/>
          </rPr>
          <t>以下の要領で記載してください。
○就職活動日は</t>
        </r>
        <r>
          <rPr>
            <b/>
            <u/>
            <sz val="9"/>
            <color indexed="81"/>
            <rFont val="ＭＳ Ｐゴシック"/>
            <family val="3"/>
            <charset val="128"/>
          </rPr>
          <t>1回を1日単位</t>
        </r>
        <r>
          <rPr>
            <sz val="9"/>
            <color indexed="81"/>
            <rFont val="ＭＳ Ｐゴシック"/>
            <family val="3"/>
            <charset val="128"/>
          </rPr>
          <t>で設定すること。
　（※</t>
        </r>
        <r>
          <rPr>
            <b/>
            <sz val="9"/>
            <color indexed="81"/>
            <rFont val="ＭＳ Ｐゴシック"/>
            <family val="3"/>
            <charset val="128"/>
          </rPr>
          <t>ただし、</t>
        </r>
        <r>
          <rPr>
            <b/>
            <u/>
            <sz val="9"/>
            <color indexed="81"/>
            <rFont val="ＭＳ Ｐゴシック"/>
            <family val="3"/>
            <charset val="128"/>
          </rPr>
          <t>就職支援時間には含まないため、当該シート及び「10 月別カリキュラム」には就職支援時間は記載しない。</t>
        </r>
        <r>
          <rPr>
            <sz val="9"/>
            <color indexed="81"/>
            <rFont val="ＭＳ Ｐゴシック"/>
            <family val="3"/>
            <charset val="128"/>
          </rPr>
          <t xml:space="preserve">）
○就職活動日の実施日を記載すること。
</t>
        </r>
        <r>
          <rPr>
            <b/>
            <sz val="9"/>
            <color indexed="81"/>
            <rFont val="ＭＳ Ｐゴシック"/>
            <family val="3"/>
            <charset val="128"/>
          </rPr>
          <t>　（ただし</t>
        </r>
        <r>
          <rPr>
            <b/>
            <u/>
            <sz val="9"/>
            <color indexed="81"/>
            <rFont val="ＭＳ Ｐゴシック"/>
            <family val="3"/>
            <charset val="128"/>
          </rPr>
          <t>、訓練日には含まない。</t>
        </r>
        <r>
          <rPr>
            <b/>
            <sz val="9"/>
            <color indexed="81"/>
            <rFont val="ＭＳ Ｐゴシック"/>
            <family val="3"/>
            <charset val="128"/>
          </rPr>
          <t>）</t>
        </r>
        <r>
          <rPr>
            <sz val="9"/>
            <color indexed="81"/>
            <rFont val="ＭＳ Ｐゴシック"/>
            <family val="3"/>
            <charset val="128"/>
          </rPr>
          <t xml:space="preserve">
○必ず訓練最終月（歴月上の最終月）に1回は「就職活動日」を実施すること。</t>
        </r>
      </text>
    </comment>
  </commentList>
</comments>
</file>

<file path=xl/comments7.xml><?xml version="1.0" encoding="utf-8"?>
<comments xmlns="http://schemas.openxmlformats.org/spreadsheetml/2006/main">
  <authors>
    <author>東京都</author>
    <author>TAIMS</author>
  </authors>
  <commentList>
    <comment ref="G7" authorId="0" shapeId="0">
      <text>
        <r>
          <rPr>
            <b/>
            <sz val="9"/>
            <color indexed="81"/>
            <rFont val="ＭＳ Ｐゴシック"/>
            <family val="3"/>
            <charset val="128"/>
          </rPr>
          <t>担当する科目名を
全て記入</t>
        </r>
      </text>
    </comment>
    <comment ref="B9" authorId="1" shapeId="0">
      <text>
        <r>
          <rPr>
            <b/>
            <sz val="9"/>
            <color indexed="81"/>
            <rFont val="ＭＳ Ｐゴシック"/>
            <family val="3"/>
            <charset val="128"/>
          </rPr>
          <t>就職支援責任者の
氏名の前に◎を記入</t>
        </r>
      </text>
    </comment>
    <comment ref="N10" authorId="1" shapeId="0">
      <text>
        <r>
          <rPr>
            <b/>
            <sz val="9"/>
            <color indexed="81"/>
            <rFont val="ＭＳ Ｐゴシック"/>
            <family val="3"/>
            <charset val="128"/>
          </rPr>
          <t>「ジョブ・カード作成アドバイザー」「キャリアコンサルタント」の保有者は、こちらにも記載してください。</t>
        </r>
      </text>
    </comment>
  </commentList>
</comments>
</file>

<file path=xl/comments8.xml><?xml version="1.0" encoding="utf-8"?>
<comments xmlns="http://schemas.openxmlformats.org/spreadsheetml/2006/main">
  <authors>
    <author>東京都</author>
  </authors>
  <commentList>
    <comment ref="H7" authorId="0" shapeId="0">
      <text>
        <r>
          <rPr>
            <b/>
            <sz val="9"/>
            <color indexed="81"/>
            <rFont val="ＭＳ Ｐゴシック"/>
            <family val="3"/>
            <charset val="128"/>
          </rPr>
          <t>４つの中から１つ選んで○をつけてください。「その他の業務との兼任」の場合、具体的な業務内容も併せて記載してください。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4"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 ref="K38" authorId="0" shapeId="0">
      <text>
        <r>
          <rPr>
            <b/>
            <sz val="10"/>
            <color indexed="81"/>
            <rFont val="ＭＳ Ｐゴシック"/>
            <family val="3"/>
            <charset val="128"/>
          </rPr>
          <t>入校式・修了式の日にち、時間数は変更できません。</t>
        </r>
      </text>
    </comment>
  </commentList>
</comments>
</file>

<file path=xl/sharedStrings.xml><?xml version="1.0" encoding="utf-8"?>
<sst xmlns="http://schemas.openxmlformats.org/spreadsheetml/2006/main" count="1237" uniqueCount="712">
  <si>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</si>
  <si>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</si>
  <si>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</si>
  <si>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</si>
  <si>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</si>
  <si>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</si>
  <si>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</si>
  <si>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</si>
  <si>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</si>
  <si>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</si>
  <si>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</si>
  <si>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</si>
  <si>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</si>
  <si>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</si>
  <si>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</si>
  <si>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</si>
  <si>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</si>
  <si>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訓練目標</t>
    <rPh sb="0" eb="2">
      <t>クンレン</t>
    </rPh>
    <rPh sb="2" eb="4">
      <t>モクヒョウ</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</si>
  <si>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</si>
  <si>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</si>
  <si>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</si>
  <si>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</si>
  <si>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連　絡　先</t>
    <rPh sb="0" eb="1">
      <t>レン</t>
    </rPh>
    <rPh sb="2" eb="3">
      <t>ラク</t>
    </rPh>
    <rPh sb="4" eb="5">
      <t>サキ</t>
    </rPh>
    <phoneticPr fontId="2"/>
  </si>
  <si>
    <t>学　　　科</t>
    <rPh sb="0" eb="1">
      <t>ガク</t>
    </rPh>
    <rPh sb="4" eb="5">
      <t>カ</t>
    </rPh>
    <phoneticPr fontId="2"/>
  </si>
  <si>
    <t>実　　　技</t>
    <rPh sb="0" eb="1">
      <t>ジツ</t>
    </rPh>
    <rPh sb="4" eb="5">
      <t>ワザ</t>
    </rPh>
    <phoneticPr fontId="2"/>
  </si>
  <si>
    <t>科　　目　　別　　内　　容</t>
    <rPh sb="0" eb="1">
      <t>カ</t>
    </rPh>
    <rPh sb="3" eb="4">
      <t>メ</t>
    </rPh>
    <rPh sb="6" eb="7">
      <t>ベツ</t>
    </rPh>
    <rPh sb="9" eb="10">
      <t>ナイ</t>
    </rPh>
    <rPh sb="12" eb="13">
      <t>カタチ</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</si>
  <si>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</si>
  <si>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</si>
  <si>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</si>
  <si>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</si>
  <si>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</si>
  <si>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</si>
  <si>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</si>
  <si>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（地図は別添）</t>
    <rPh sb="1" eb="3">
      <t>チズ</t>
    </rPh>
    <rPh sb="4" eb="6">
      <t>ベッテン</t>
    </rPh>
    <phoneticPr fontId="2"/>
  </si>
  <si>
    <t>月生</t>
    <rPh sb="0" eb="1">
      <t>ガツ</t>
    </rPh>
    <rPh sb="1" eb="2">
      <t>セイ</t>
    </rPh>
    <phoneticPr fontId="2"/>
  </si>
  <si>
    <t>受託可能月</t>
    <rPh sb="0" eb="2">
      <t>ジュタク</t>
    </rPh>
    <rPh sb="2" eb="4">
      <t>カノウ</t>
    </rPh>
    <rPh sb="4" eb="5">
      <t>ツキ</t>
    </rPh>
    <phoneticPr fontId="2"/>
  </si>
  <si>
    <t>メモリ</t>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</si>
  <si>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</si>
  <si>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</si>
  <si>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</si>
  <si>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</si>
  <si>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</si>
  <si>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</si>
  <si>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</si>
  <si>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訓練概要</t>
    <rPh sb="0" eb="2">
      <t>クンレン</t>
    </rPh>
    <rPh sb="2" eb="4">
      <t>ガイヨウ</t>
    </rPh>
    <phoneticPr fontId="2"/>
  </si>
  <si>
    <t>就職後の
関連職種</t>
    <rPh sb="0" eb="3">
      <t>シュウショクゴ</t>
    </rPh>
    <rPh sb="5" eb="7">
      <t>カンレン</t>
    </rPh>
    <rPh sb="7" eb="9">
      <t>ショクシュ</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</si>
  <si>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</si>
  <si>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</si>
  <si>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</si>
  <si>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</si>
  <si>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</si>
  <si>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</si>
  <si>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</si>
  <si>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所在地(区市から)</t>
    <rPh sb="0" eb="3">
      <t>ショザイチ</t>
    </rPh>
    <rPh sb="4" eb="6">
      <t>クシ</t>
    </rPh>
    <phoneticPr fontId="2"/>
  </si>
  <si>
    <t>訓練コース</t>
    <rPh sb="0" eb="2">
      <t>クンレン</t>
    </rPh>
    <phoneticPr fontId="2"/>
  </si>
  <si>
    <t>〒（半角）</t>
    <rPh sb="2" eb="4">
      <t>ハンカク</t>
    </rPh>
    <phoneticPr fontId="2"/>
  </si>
  <si>
    <t>電話（半角）
市外局番から</t>
    <rPh sb="0" eb="2">
      <t>デンワ</t>
    </rPh>
    <rPh sb="3" eb="5">
      <t>ハンカク</t>
    </rPh>
    <rPh sb="7" eb="9">
      <t>シガイ</t>
    </rPh>
    <rPh sb="9" eb="11">
      <t>キョクバン</t>
    </rPh>
    <phoneticPr fontId="2"/>
  </si>
  <si>
    <t>FAX（半角）
市外局番から</t>
    <rPh sb="4" eb="6">
      <t>ハンカク</t>
    </rPh>
    <rPh sb="8" eb="10">
      <t>シガイ</t>
    </rPh>
    <rPh sb="10" eb="11">
      <t>キョク</t>
    </rPh>
    <rPh sb="11" eb="12">
      <t>バン</t>
    </rPh>
    <phoneticPr fontId="2"/>
  </si>
  <si>
    <t>契約者住所等</t>
    <rPh sb="0" eb="3">
      <t>ケイヤクシャ</t>
    </rPh>
    <rPh sb="3" eb="5">
      <t>ジュウショ</t>
    </rPh>
    <rPh sb="5" eb="6">
      <t>トウ</t>
    </rPh>
    <phoneticPr fontId="2"/>
  </si>
  <si>
    <t>加盟上部団体名
（取りまとめ団体名）</t>
    <rPh sb="0" eb="2">
      <t>カメイ</t>
    </rPh>
    <rPh sb="2" eb="4">
      <t>ジョウブ</t>
    </rPh>
    <rPh sb="4" eb="6">
      <t>ダンタイ</t>
    </rPh>
    <rPh sb="6" eb="7">
      <t>メイ</t>
    </rPh>
    <rPh sb="9" eb="10">
      <t>ト</t>
    </rPh>
    <rPh sb="14" eb="16">
      <t>ダンタイ</t>
    </rPh>
    <rPh sb="16" eb="17">
      <t>メイ</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</si>
  <si>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</si>
  <si>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</si>
  <si>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</si>
  <si>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</si>
  <si>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</si>
  <si>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</si>
  <si>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上限15,000円</t>
    <rPh sb="0" eb="2">
      <t>ジョウゲン</t>
    </rPh>
    <rPh sb="8" eb="9">
      <t>エン</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</si>
  <si>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</si>
  <si>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</si>
  <si>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</si>
  <si>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</si>
  <si>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</si>
  <si>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</si>
  <si>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カリキュラムの時間数と一致すること</t>
    <rPh sb="7" eb="10">
      <t>ジカンスウ</t>
    </rPh>
    <rPh sb="11" eb="13">
      <t>イッチ</t>
    </rPh>
    <phoneticPr fontId="2"/>
  </si>
  <si>
    <t>就職支援</t>
    <rPh sb="0" eb="2">
      <t>シュウショク</t>
    </rPh>
    <rPh sb="2" eb="4">
      <t>シエン</t>
    </rPh>
    <phoneticPr fontId="2"/>
  </si>
  <si>
    <t>その他：6時間（入校・修了式）</t>
  </si>
  <si>
    <r>
      <t xml:space="preserve">その他
</t>
    </r>
    <r>
      <rPr>
        <sz val="10"/>
        <rFont val="ＭＳ Ｐゴシック"/>
        <family val="3"/>
        <charset val="128"/>
      </rPr>
      <t>（訓練時間に含まない）</t>
    </r>
    <rPh sb="2" eb="3">
      <t>タ</t>
    </rPh>
    <rPh sb="5" eb="7">
      <t>クンレン</t>
    </rPh>
    <rPh sb="7" eb="9">
      <t>ジカン</t>
    </rPh>
    <rPh sb="10" eb="11">
      <t>フク</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</si>
  <si>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</si>
  <si>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</si>
  <si>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</si>
  <si>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</si>
  <si>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年齢層</t>
    <rPh sb="0" eb="2">
      <t>ネンレイ</t>
    </rPh>
    <rPh sb="2" eb="3">
      <t>ソウ</t>
    </rPh>
    <phoneticPr fontId="2"/>
  </si>
  <si>
    <t>名称</t>
    <rPh sb="0" eb="2">
      <t>メイショウ</t>
    </rPh>
    <phoneticPr fontId="2"/>
  </si>
  <si>
    <t>受験月</t>
    <rPh sb="0" eb="2">
      <t>ジュケン</t>
    </rPh>
    <rPh sb="2" eb="3">
      <t>ツキ</t>
    </rPh>
    <phoneticPr fontId="2"/>
  </si>
  <si>
    <t>資格の認可機関</t>
    <rPh sb="0" eb="2">
      <t>シカク</t>
    </rPh>
    <rPh sb="3" eb="5">
      <t>ニンカ</t>
    </rPh>
    <rPh sb="5" eb="7">
      <t>キカン</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</si>
  <si>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</si>
  <si>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</si>
  <si>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</si>
  <si>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</si>
  <si>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</si>
  <si>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教室と別に設置</t>
    <rPh sb="0" eb="2">
      <t>キョウシツ</t>
    </rPh>
    <rPh sb="3" eb="4">
      <t>ベツ</t>
    </rPh>
    <rPh sb="5" eb="7">
      <t>セッチ</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</si>
  <si>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</si>
  <si>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</si>
  <si>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</si>
  <si>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</si>
  <si>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</si>
  <si>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コーナー等</t>
    <rPh sb="4" eb="5">
      <t>トウ</t>
    </rPh>
    <phoneticPr fontId="2"/>
  </si>
  <si>
    <t>男性用</t>
    <rPh sb="0" eb="3">
      <t>ダンセイヨウ</t>
    </rPh>
    <phoneticPr fontId="2"/>
  </si>
  <si>
    <t>女性用</t>
    <rPh sb="0" eb="3">
      <t>ジョセイヨウ</t>
    </rPh>
    <phoneticPr fontId="2"/>
  </si>
  <si>
    <t>休憩室２</t>
    <rPh sb="0" eb="3">
      <t>キュウケイシツ</t>
    </rPh>
    <phoneticPr fontId="2"/>
  </si>
  <si>
    <t>喫煙所２</t>
    <rPh sb="0" eb="2">
      <t>キツエン</t>
    </rPh>
    <rPh sb="2" eb="3">
      <t>ジョ</t>
    </rPh>
    <phoneticPr fontId="2"/>
  </si>
  <si>
    <t>教室１（訓練を主に行うところ)</t>
    <rPh sb="0" eb="2">
      <t>キョウシツ</t>
    </rPh>
    <rPh sb="4" eb="6">
      <t>クンレン</t>
    </rPh>
    <rPh sb="7" eb="8">
      <t>オモ</t>
    </rPh>
    <rPh sb="9" eb="10">
      <t>オコナ</t>
    </rPh>
    <phoneticPr fontId="2"/>
  </si>
  <si>
    <t>訓練設備</t>
    <rPh sb="0" eb="2">
      <t>クンレン</t>
    </rPh>
    <rPh sb="2" eb="4">
      <t>セツビ</t>
    </rPh>
    <phoneticPr fontId="2"/>
  </si>
  <si>
    <t>実習器具等の名称</t>
    <rPh sb="0" eb="2">
      <t>ジッシュウ</t>
    </rPh>
    <rPh sb="2" eb="4">
      <t>キグ</t>
    </rPh>
    <rPh sb="4" eb="5">
      <t>トウ</t>
    </rPh>
    <rPh sb="6" eb="8">
      <t>メイショウ</t>
    </rPh>
    <phoneticPr fontId="2"/>
  </si>
  <si>
    <t>申込月</t>
    <rPh sb="0" eb="2">
      <t>モウシコミ</t>
    </rPh>
    <rPh sb="2" eb="3">
      <t>ツキ</t>
    </rPh>
    <phoneticPr fontId="2"/>
  </si>
  <si>
    <t>求人情報誌</t>
    <rPh sb="0" eb="2">
      <t>キュウジン</t>
    </rPh>
    <rPh sb="2" eb="5">
      <t>ジョウホウシ</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</si>
  <si>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</si>
  <si>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インターネット（常時開放・時間限定)</t>
    <rPh sb="8" eb="10">
      <t>ジョウジ</t>
    </rPh>
    <rPh sb="10" eb="12">
      <t>カイホウ</t>
    </rPh>
    <rPh sb="13" eb="15">
      <t>ジカン</t>
    </rPh>
    <rPh sb="15" eb="17">
      <t>ゲンテイ</t>
    </rPh>
    <phoneticPr fontId="2"/>
  </si>
  <si>
    <t>設置台数</t>
    <rPh sb="0" eb="2">
      <t>セッチ</t>
    </rPh>
    <rPh sb="2" eb="4">
      <t>ダイスウ</t>
    </rPh>
    <phoneticPr fontId="2"/>
  </si>
  <si>
    <t>実施施設２</t>
    <rPh sb="0" eb="2">
      <t>ジッシ</t>
    </rPh>
    <rPh sb="2" eb="4">
      <t>シセツ</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</si>
  <si>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</si>
  <si>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</si>
  <si>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教室１</t>
    <rPh sb="0" eb="2">
      <t>キョウシツ</t>
    </rPh>
    <phoneticPr fontId="2"/>
  </si>
  <si>
    <t>使用床面積</t>
    <rPh sb="0" eb="2">
      <t>シヨウ</t>
    </rPh>
    <rPh sb="2" eb="5">
      <t>ユカメンセキ</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</si>
  <si>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</si>
  <si>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</si>
  <si>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</si>
  <si>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</si>
  <si>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兼用</t>
    <rPh sb="0" eb="2">
      <t>ケンヨウ</t>
    </rPh>
    <phoneticPr fontId="2"/>
  </si>
  <si>
    <t>教室と別</t>
    <rPh sb="0" eb="2">
      <t>キョウシツ</t>
    </rPh>
    <rPh sb="3" eb="4">
      <t>ベツ</t>
    </rPh>
    <phoneticPr fontId="2"/>
  </si>
  <si>
    <t>教室２</t>
    <rPh sb="0" eb="2">
      <t>キョウシツ</t>
    </rPh>
    <phoneticPr fontId="2"/>
  </si>
  <si>
    <t>ホワイトボード２</t>
    <phoneticPr fontId="2"/>
  </si>
  <si>
    <t>プロジェクター２</t>
    <phoneticPr fontId="2"/>
  </si>
  <si>
    <t>モニター２</t>
    <phoneticPr fontId="2"/>
  </si>
  <si>
    <t>所　在　地２</t>
    <rPh sb="0" eb="1">
      <t>トコロ</t>
    </rPh>
    <rPh sb="2" eb="3">
      <t>ザイ</t>
    </rPh>
    <rPh sb="4" eb="5">
      <t>チ</t>
    </rPh>
    <phoneticPr fontId="2"/>
  </si>
  <si>
    <t>1時限あたりの時間数（分）</t>
    <rPh sb="1" eb="3">
      <t>ジゲン</t>
    </rPh>
    <rPh sb="7" eb="10">
      <t>ジカンスウ</t>
    </rPh>
    <rPh sb="11" eb="12">
      <t>フン</t>
    </rPh>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</si>
  <si>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</si>
  <si>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</si>
  <si>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</si>
  <si>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全講師人数</t>
    <rPh sb="0" eb="1">
      <t>ゼン</t>
    </rPh>
    <rPh sb="1" eb="3">
      <t>コウシ</t>
    </rPh>
    <rPh sb="3" eb="5">
      <t>ニンズウ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</si>
  <si>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</si>
  <si>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</si>
  <si>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</si>
  <si>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</si>
  <si>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</si>
  <si>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</si>
  <si>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</si>
  <si>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</si>
  <si>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</si>
  <si>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</si>
  <si>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</si>
  <si>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</si>
  <si>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</si>
  <si>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</si>
  <si>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</si>
  <si>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</si>
  <si>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</si>
  <si>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</si>
  <si>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</si>
  <si>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科　　　　　名</t>
    <rPh sb="0" eb="1">
      <t>カ</t>
    </rPh>
    <rPh sb="6" eb="7">
      <t>メイ</t>
    </rPh>
    <phoneticPr fontId="2"/>
  </si>
  <si>
    <t>内　　　　　　　　　　容</t>
    <rPh sb="0" eb="1">
      <t>ウチ</t>
    </rPh>
    <rPh sb="11" eb="12">
      <t>カタチ</t>
    </rPh>
    <phoneticPr fontId="2"/>
  </si>
  <si>
    <t>××</t>
    <phoneticPr fontId="2"/>
  </si>
  <si>
    <t>毎日</t>
    <rPh sb="0" eb="2">
      <t>マイニチ</t>
    </rPh>
    <phoneticPr fontId="2"/>
  </si>
  <si>
    <t>定期</t>
    <rPh sb="0" eb="2">
      <t>テイキ</t>
    </rPh>
    <phoneticPr fontId="2"/>
  </si>
  <si>
    <t>不定期</t>
    <rPh sb="0" eb="3">
      <t>フテイキ</t>
    </rPh>
    <phoneticPr fontId="2"/>
  </si>
  <si>
    <t>○</t>
    <phoneticPr fontId="2"/>
  </si>
  <si>
    <t>相談経験年数       （通算）</t>
    <rPh sb="0" eb="2">
      <t>ソウダン</t>
    </rPh>
    <rPh sb="2" eb="4">
      <t>ケイケン</t>
    </rPh>
    <rPh sb="4" eb="6">
      <t>ネンスウ</t>
    </rPh>
    <rPh sb="14" eb="16">
      <t>ツウサン</t>
    </rPh>
    <phoneticPr fontId="2"/>
  </si>
  <si>
    <t>教室２（訓練を主に行うところ)</t>
    <rPh sb="0" eb="2">
      <t>キョウシツ</t>
    </rPh>
    <rPh sb="4" eb="6">
      <t>クンレン</t>
    </rPh>
    <rPh sb="7" eb="8">
      <t>オモ</t>
    </rPh>
    <rPh sb="9" eb="10">
      <t>オコナ</t>
    </rPh>
    <phoneticPr fontId="2"/>
  </si>
  <si>
    <t>訓練時間内訳</t>
    <rPh sb="0" eb="2">
      <t>クンレン</t>
    </rPh>
    <rPh sb="2" eb="4">
      <t>ジカン</t>
    </rPh>
    <rPh sb="4" eb="6">
      <t>ウチワケ</t>
    </rPh>
    <phoneticPr fontId="2"/>
  </si>
  <si>
    <t>受講生との連絡体制(具体的に)</t>
    <rPh sb="0" eb="3">
      <t>ジュコウセイ</t>
    </rPh>
    <rPh sb="5" eb="7">
      <t>レンラク</t>
    </rPh>
    <rPh sb="7" eb="9">
      <t>タイセイ</t>
    </rPh>
    <rPh sb="10" eb="13">
      <t>グタイテキ</t>
    </rPh>
    <phoneticPr fontId="2"/>
  </si>
  <si>
    <t>資格の認可機関名</t>
    <rPh sb="0" eb="2">
      <t>シカク</t>
    </rPh>
    <rPh sb="3" eb="5">
      <t>ニンカ</t>
    </rPh>
    <rPh sb="5" eb="7">
      <t>キカン</t>
    </rPh>
    <rPh sb="7" eb="8">
      <t>メイ</t>
    </rPh>
    <phoneticPr fontId="2"/>
  </si>
  <si>
    <t>就職支援部門
(担当者名簿は別添)</t>
    <rPh sb="0" eb="2">
      <t>シュウショク</t>
    </rPh>
    <rPh sb="2" eb="4">
      <t>シエン</t>
    </rPh>
    <rPh sb="4" eb="6">
      <t>ブモン</t>
    </rPh>
    <rPh sb="8" eb="10">
      <t>タントウ</t>
    </rPh>
    <rPh sb="10" eb="11">
      <t>シャ</t>
    </rPh>
    <phoneticPr fontId="2"/>
  </si>
  <si>
    <t>就職実績（率）</t>
    <rPh sb="0" eb="2">
      <t>シュウショク</t>
    </rPh>
    <rPh sb="2" eb="4">
      <t>ジッセキ</t>
    </rPh>
    <rPh sb="5" eb="6">
      <t>リツ</t>
    </rPh>
    <phoneticPr fontId="2"/>
  </si>
  <si>
    <t>○×出版</t>
    <rPh sb="2" eb="4">
      <t>シュッパン</t>
    </rPh>
    <phoneticPr fontId="2"/>
  </si>
  <si>
    <t>㎡</t>
    <phoneticPr fontId="2"/>
  </si>
  <si>
    <t>㎞</t>
    <phoneticPr fontId="2"/>
  </si>
  <si>
    <t>台</t>
    <rPh sb="0" eb="1">
      <t>ダイ</t>
    </rPh>
    <phoneticPr fontId="2"/>
  </si>
  <si>
    <t>なし</t>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</si>
  <si>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</si>
  <si>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</si>
  <si>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教室と別</t>
  </si>
  <si>
    <t>コーナー等</t>
  </si>
  <si>
    <t>なし</t>
  </si>
  <si>
    <t>女性用</t>
  </si>
  <si>
    <t>兼用</t>
  </si>
  <si>
    <r>
      <t xml:space="preserve">訓練時間
</t>
    </r>
    <r>
      <rPr>
        <sz val="9"/>
        <rFont val="ＭＳ Ｐゴシック"/>
        <family val="3"/>
        <charset val="128"/>
      </rPr>
      <t>(学科＋実技）</t>
    </r>
    <rPh sb="0" eb="2">
      <t>クンレン</t>
    </rPh>
    <rPh sb="2" eb="4">
      <t>ジカン</t>
    </rPh>
    <rPh sb="6" eb="8">
      <t>ガッカ</t>
    </rPh>
    <rPh sb="9" eb="11">
      <t>ジツギ</t>
    </rPh>
    <phoneticPr fontId="2"/>
  </si>
  <si>
    <t>就職支援
時間</t>
    <rPh sb="0" eb="2">
      <t>シュウショク</t>
    </rPh>
    <rPh sb="2" eb="4">
      <t>シエン</t>
    </rPh>
    <rPh sb="5" eb="7">
      <t>ジカン</t>
    </rPh>
    <phoneticPr fontId="2"/>
  </si>
  <si>
    <t>所要時間(分)
（1分80m）</t>
    <rPh sb="0" eb="2">
      <t>ショヨウ</t>
    </rPh>
    <rPh sb="2" eb="4">
      <t>ジカン</t>
    </rPh>
    <rPh sb="5" eb="6">
      <t>フン</t>
    </rPh>
    <rPh sb="10" eb="11">
      <t>フン</t>
    </rPh>
    <phoneticPr fontId="2"/>
  </si>
  <si>
    <t>就職支援担当者数</t>
    <rPh sb="0" eb="2">
      <t>シュウショク</t>
    </rPh>
    <rPh sb="2" eb="4">
      <t>シエン</t>
    </rPh>
    <rPh sb="4" eb="6">
      <t>タントウ</t>
    </rPh>
    <rPh sb="6" eb="7">
      <t>シャ</t>
    </rPh>
    <rPh sb="7" eb="8">
      <t>スウ</t>
    </rPh>
    <phoneticPr fontId="2"/>
  </si>
  <si>
    <r>
      <t xml:space="preserve">机の大きさ
</t>
    </r>
    <r>
      <rPr>
        <sz val="8"/>
        <rFont val="ＭＳ Ｐゴシック"/>
        <family val="3"/>
        <charset val="128"/>
      </rPr>
      <t>（W×D×H) ㎝</t>
    </r>
    <rPh sb="0" eb="1">
      <t>ツクエ</t>
    </rPh>
    <rPh sb="2" eb="3">
      <t>オオ</t>
    </rPh>
    <phoneticPr fontId="2"/>
  </si>
  <si>
    <t>使用教室総床面積
（㎡）</t>
    <rPh sb="0" eb="2">
      <t>シヨウ</t>
    </rPh>
    <rPh sb="2" eb="4">
      <t>キョウシツ</t>
    </rPh>
    <rPh sb="4" eb="5">
      <t>ソウ</t>
    </rPh>
    <rPh sb="5" eb="8">
      <t>ユカメンセキ</t>
    </rPh>
    <phoneticPr fontId="2"/>
  </si>
  <si>
    <t>座面の大きさ W×D（㎝）</t>
    <rPh sb="0" eb="1">
      <t>ザ</t>
    </rPh>
    <rPh sb="1" eb="2">
      <t>メン</t>
    </rPh>
    <rPh sb="3" eb="4">
      <t>オオ</t>
    </rPh>
    <phoneticPr fontId="2"/>
  </si>
  <si>
    <t>ﾒｰﾙｱﾄﾞﾚｽ（半角）</t>
    <rPh sb="9" eb="11">
      <t>ハンカク</t>
    </rPh>
    <phoneticPr fontId="2"/>
  </si>
  <si>
    <t>担当者氏名</t>
    <rPh sb="0" eb="2">
      <t>タントウ</t>
    </rPh>
    <rPh sb="2" eb="3">
      <t>シャ</t>
    </rPh>
    <rPh sb="3" eb="5">
      <t>シメイ</t>
    </rPh>
    <phoneticPr fontId="2"/>
  </si>
  <si>
    <t>机の大きさ
W×D×H（㎝）</t>
    <rPh sb="0" eb="1">
      <t>ツクエ</t>
    </rPh>
    <rPh sb="2" eb="3">
      <t>オオ</t>
    </rPh>
    <phoneticPr fontId="2"/>
  </si>
  <si>
    <t>（台）</t>
    <rPh sb="1" eb="2">
      <t>ダイ</t>
    </rPh>
    <phoneticPr fontId="2"/>
  </si>
  <si>
    <t>パソコン１（スペック等）</t>
    <rPh sb="10" eb="11">
      <t>トウ</t>
    </rPh>
    <phoneticPr fontId="2"/>
  </si>
  <si>
    <t>パソコン２（スペック等）</t>
    <rPh sb="10" eb="11">
      <t>トウ</t>
    </rPh>
    <phoneticPr fontId="2"/>
  </si>
  <si>
    <t>男性用（個）</t>
    <rPh sb="0" eb="3">
      <t>ダンセイヨウ</t>
    </rPh>
    <rPh sb="4" eb="5">
      <t>コ</t>
    </rPh>
    <phoneticPr fontId="2"/>
  </si>
  <si>
    <t>女性用（個）</t>
    <rPh sb="0" eb="3">
      <t>ジョセイヨウ</t>
    </rPh>
    <rPh sb="4" eb="5">
      <t>コ</t>
    </rPh>
    <phoneticPr fontId="2"/>
  </si>
  <si>
    <t>兼用（個）</t>
    <rPh sb="0" eb="2">
      <t>ケンヨウ</t>
    </rPh>
    <rPh sb="3" eb="4">
      <t>コ</t>
    </rPh>
    <phoneticPr fontId="2"/>
  </si>
  <si>
    <t>開始時刻</t>
    <rPh sb="0" eb="2">
      <t>カイシ</t>
    </rPh>
    <rPh sb="2" eb="4">
      <t>ジコク</t>
    </rPh>
    <phoneticPr fontId="2"/>
  </si>
  <si>
    <t>終了時刻</t>
    <rPh sb="0" eb="2">
      <t>シュウリョウ</t>
    </rPh>
    <rPh sb="2" eb="4">
      <t>ジコク</t>
    </rPh>
    <phoneticPr fontId="2"/>
  </si>
  <si>
    <t>常駐担当者数（人）</t>
    <rPh sb="0" eb="2">
      <t>ジョウチュウ</t>
    </rPh>
    <rPh sb="2" eb="4">
      <t>タントウ</t>
    </rPh>
    <rPh sb="4" eb="5">
      <t>シャ</t>
    </rPh>
    <rPh sb="5" eb="6">
      <t>スウ</t>
    </rPh>
    <rPh sb="7" eb="8">
      <t>ニン</t>
    </rPh>
    <phoneticPr fontId="2"/>
  </si>
  <si>
    <t>常駐ではない担当者数（人）</t>
    <rPh sb="0" eb="2">
      <t>ジョウチュウ</t>
    </rPh>
    <rPh sb="6" eb="8">
      <t>タントウ</t>
    </rPh>
    <rPh sb="8" eb="9">
      <t>シャ</t>
    </rPh>
    <rPh sb="9" eb="10">
      <t>スウ</t>
    </rPh>
    <rPh sb="11" eb="12">
      <t>ニン</t>
    </rPh>
    <phoneticPr fontId="2"/>
  </si>
  <si>
    <t>受入可能
定員（人）</t>
    <rPh sb="0" eb="1">
      <t>ウ</t>
    </rPh>
    <rPh sb="1" eb="2">
      <t>イ</t>
    </rPh>
    <rPh sb="2" eb="4">
      <t>カノウ</t>
    </rPh>
    <rPh sb="5" eb="7">
      <t>テイイン</t>
    </rPh>
    <rPh sb="8" eb="9">
      <t>ニン</t>
    </rPh>
    <phoneticPr fontId="2"/>
  </si>
  <si>
    <t>教育部門
（講師名簿は別添）</t>
    <rPh sb="0" eb="2">
      <t>キョウイク</t>
    </rPh>
    <rPh sb="2" eb="4">
      <t>ブモン</t>
    </rPh>
    <rPh sb="6" eb="8">
      <t>コウシ</t>
    </rPh>
    <rPh sb="8" eb="10">
      <t>メイボ</t>
    </rPh>
    <rPh sb="11" eb="13">
      <t>ベッテン</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</si>
  <si>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</si>
  <si>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受講対象者要件
(具体的に)</t>
    <rPh sb="0" eb="2">
      <t>ジュコウ</t>
    </rPh>
    <rPh sb="2" eb="5">
      <t>タイショウシャ</t>
    </rPh>
    <rPh sb="5" eb="7">
      <t>ヨウケン</t>
    </rPh>
    <rPh sb="9" eb="12">
      <t>グタイテキ</t>
    </rPh>
    <phoneticPr fontId="2"/>
  </si>
  <si>
    <t>机の大きさ
W×D×H
(㎝)</t>
    <rPh sb="0" eb="1">
      <t>ツクエ</t>
    </rPh>
    <rPh sb="2" eb="3">
      <t>オオ</t>
    </rPh>
    <phoneticPr fontId="2"/>
  </si>
  <si>
    <t>○</t>
    <phoneticPr fontId="2"/>
  </si>
  <si>
    <t>全講師数（人）</t>
    <rPh sb="0" eb="1">
      <t>ゼン</t>
    </rPh>
    <rPh sb="1" eb="3">
      <t>コウシ</t>
    </rPh>
    <rPh sb="3" eb="4">
      <t>スウ</t>
    </rPh>
    <rPh sb="5" eb="6">
      <t>ニン</t>
    </rPh>
    <phoneticPr fontId="2"/>
  </si>
  <si>
    <t>うち常勤者数（人）</t>
    <rPh sb="2" eb="5">
      <t>ジョウキンシャ</t>
    </rPh>
    <rPh sb="5" eb="6">
      <t>スウ</t>
    </rPh>
    <rPh sb="7" eb="8">
      <t>ニン</t>
    </rPh>
    <phoneticPr fontId="2"/>
  </si>
  <si>
    <t>うち非常勤者数（人）</t>
    <rPh sb="2" eb="5">
      <t>ヒジョウキン</t>
    </rPh>
    <rPh sb="5" eb="6">
      <t>シャ</t>
    </rPh>
    <rPh sb="6" eb="7">
      <t>スウ</t>
    </rPh>
    <rPh sb="8" eb="9">
      <t>ニン</t>
    </rPh>
    <phoneticPr fontId="2"/>
  </si>
  <si>
    <t>うち指導員免許取得者（人）</t>
    <rPh sb="2" eb="5">
      <t>シドウイン</t>
    </rPh>
    <rPh sb="5" eb="7">
      <t>メンキョ</t>
    </rPh>
    <rPh sb="7" eb="9">
      <t>シュトク</t>
    </rPh>
    <rPh sb="9" eb="10">
      <t>シャ</t>
    </rPh>
    <rPh sb="11" eb="12">
      <t>ニン</t>
    </rPh>
    <phoneticPr fontId="2"/>
  </si>
  <si>
    <t>うち能力開発促進法第三十条の二第二項該当者（人）</t>
    <rPh sb="2" eb="4">
      <t>ノウリョク</t>
    </rPh>
    <rPh sb="4" eb="6">
      <t>カイハツ</t>
    </rPh>
    <rPh sb="6" eb="9">
      <t>ソクシンホウ</t>
    </rPh>
    <rPh sb="9" eb="10">
      <t>ダイ</t>
    </rPh>
    <rPh sb="10" eb="13">
      <t>３０ジョウ</t>
    </rPh>
    <rPh sb="14" eb="15">
      <t>２</t>
    </rPh>
    <rPh sb="15" eb="16">
      <t>ダイ</t>
    </rPh>
    <rPh sb="16" eb="18">
      <t>２コウ</t>
    </rPh>
    <rPh sb="18" eb="21">
      <t>ガイトウシャ</t>
    </rPh>
    <rPh sb="22" eb="23">
      <t>ニン</t>
    </rPh>
    <phoneticPr fontId="2"/>
  </si>
  <si>
    <t>全担当者数
（人）</t>
    <rPh sb="0" eb="1">
      <t>ゼン</t>
    </rPh>
    <rPh sb="1" eb="3">
      <t>タントウ</t>
    </rPh>
    <rPh sb="3" eb="4">
      <t>シャ</t>
    </rPh>
    <rPh sb="4" eb="5">
      <t>スウ</t>
    </rPh>
    <rPh sb="7" eb="8">
      <t>ニン</t>
    </rPh>
    <phoneticPr fontId="2"/>
  </si>
  <si>
    <t>円(１月１人)</t>
    <rPh sb="0" eb="1">
      <t>エン</t>
    </rPh>
    <rPh sb="3" eb="4">
      <t>ツキ</t>
    </rPh>
    <rPh sb="5" eb="6">
      <t>ニン</t>
    </rPh>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</si>
  <si>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</si>
  <si>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</si>
  <si>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</si>
  <si>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アスベスト使用の有無</t>
    <rPh sb="5" eb="7">
      <t>シヨウ</t>
    </rPh>
    <rPh sb="8" eb="10">
      <t>ウム</t>
    </rPh>
    <phoneticPr fontId="2"/>
  </si>
  <si>
    <t>ＯＡ教室１</t>
    <rPh sb="2" eb="4">
      <t>キョウシツ</t>
    </rPh>
    <phoneticPr fontId="2"/>
  </si>
  <si>
    <t>パソコン１
（スペック等）</t>
    <rPh sb="11" eb="12">
      <t>トウ</t>
    </rPh>
    <phoneticPr fontId="2"/>
  </si>
  <si>
    <t>Km</t>
    <phoneticPr fontId="2"/>
  </si>
  <si>
    <t>２　委託訓練教育実績</t>
    <rPh sb="2" eb="4">
      <t>イタク</t>
    </rPh>
    <rPh sb="4" eb="6">
      <t>クンレン</t>
    </rPh>
    <rPh sb="6" eb="8">
      <t>キョウイク</t>
    </rPh>
    <rPh sb="8" eb="10">
      <t>ジッセキ</t>
    </rPh>
    <phoneticPr fontId="2"/>
  </si>
  <si>
    <t>３　訓練実施施設の概要</t>
    <rPh sb="2" eb="4">
      <t>クンレン</t>
    </rPh>
    <rPh sb="4" eb="6">
      <t>ジッシ</t>
    </rPh>
    <rPh sb="6" eb="8">
      <t>シセツ</t>
    </rPh>
    <rPh sb="9" eb="11">
      <t>ガイヨウ</t>
    </rPh>
    <phoneticPr fontId="2"/>
  </si>
  <si>
    <t>１　契約者及び訓練規模等</t>
    <rPh sb="2" eb="5">
      <t>ケイヤクシャ</t>
    </rPh>
    <rPh sb="5" eb="6">
      <t>オヨ</t>
    </rPh>
    <rPh sb="7" eb="9">
      <t>クンレン</t>
    </rPh>
    <rPh sb="9" eb="11">
      <t>キボ</t>
    </rPh>
    <rPh sb="11" eb="12">
      <t>トウ</t>
    </rPh>
    <phoneticPr fontId="2"/>
  </si>
  <si>
    <t>４　訓練の概要</t>
    <rPh sb="2" eb="4">
      <t>クンレン</t>
    </rPh>
    <rPh sb="5" eb="7">
      <t>ガイヨウ</t>
    </rPh>
    <phoneticPr fontId="2"/>
  </si>
  <si>
    <t>メールアドレス</t>
    <phoneticPr fontId="2"/>
  </si>
  <si>
    <t>所在地
(区市から)</t>
    <rPh sb="0" eb="3">
      <t>ショザイチ</t>
    </rPh>
    <rPh sb="5" eb="7">
      <t>クシ</t>
    </rPh>
    <phoneticPr fontId="2"/>
  </si>
  <si>
    <t>うち
学科時間</t>
    <rPh sb="3" eb="5">
      <t>ガッカ</t>
    </rPh>
    <rPh sb="5" eb="7">
      <t>ジカン</t>
    </rPh>
    <phoneticPr fontId="2"/>
  </si>
  <si>
    <t>うち
実技時間</t>
    <rPh sb="3" eb="5">
      <t>ジツギ</t>
    </rPh>
    <rPh sb="5" eb="7">
      <t>ジカン</t>
    </rPh>
    <phoneticPr fontId="2"/>
  </si>
  <si>
    <t>最寄り駅(バス停)からの距離２</t>
    <rPh sb="0" eb="2">
      <t>モヨ</t>
    </rPh>
    <rPh sb="3" eb="4">
      <t>エキ</t>
    </rPh>
    <rPh sb="7" eb="8">
      <t>テイ</t>
    </rPh>
    <rPh sb="12" eb="14">
      <t>キョリ</t>
    </rPh>
    <phoneticPr fontId="2"/>
  </si>
  <si>
    <t>ＯＡ教室２</t>
    <rPh sb="2" eb="4">
      <t>キョウシツ</t>
    </rPh>
    <phoneticPr fontId="2"/>
  </si>
  <si>
    <t>設置台数
（台）</t>
    <rPh sb="0" eb="2">
      <t>セッチ</t>
    </rPh>
    <rPh sb="2" eb="4">
      <t>ダイスウ</t>
    </rPh>
    <rPh sb="6" eb="7">
      <t>ダイ</t>
    </rPh>
    <phoneticPr fontId="2"/>
  </si>
  <si>
    <t>就職支援カリキュラム詳細</t>
    <rPh sb="0" eb="2">
      <t>シュウショク</t>
    </rPh>
    <rPh sb="2" eb="4">
      <t>シエン</t>
    </rPh>
    <rPh sb="10" eb="12">
      <t>ショウサイ</t>
    </rPh>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</si>
  <si>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</si>
  <si>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</si>
  <si>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r>
      <t xml:space="preserve">机の大きさ
</t>
    </r>
    <r>
      <rPr>
        <sz val="8"/>
        <rFont val="ＭＳ Ｐゴシック"/>
        <family val="3"/>
        <charset val="128"/>
      </rPr>
      <t>W×D×H（㎝）</t>
    </r>
    <rPh sb="0" eb="1">
      <t>ツクエ</t>
    </rPh>
    <rPh sb="2" eb="3">
      <t>オオ</t>
    </rPh>
    <phoneticPr fontId="2"/>
  </si>
  <si>
    <t>座面の大きさ
W×D（㎝）</t>
    <rPh sb="0" eb="1">
      <t>ザ</t>
    </rPh>
    <rPh sb="1" eb="2">
      <t>メン</t>
    </rPh>
    <rPh sb="3" eb="4">
      <t>オオ</t>
    </rPh>
    <phoneticPr fontId="2"/>
  </si>
  <si>
    <t>実施施設２の最寄り駅</t>
    <rPh sb="0" eb="2">
      <t>ジッシ</t>
    </rPh>
    <rPh sb="2" eb="4">
      <t>シセツ</t>
    </rPh>
    <rPh sb="6" eb="8">
      <t>モヨリ</t>
    </rPh>
    <rPh sb="9" eb="10">
      <t>エキ</t>
    </rPh>
    <phoneticPr fontId="2"/>
  </si>
  <si>
    <t>座面の大きさ（W×D）</t>
    <rPh sb="0" eb="1">
      <t>ザ</t>
    </rPh>
    <rPh sb="1" eb="2">
      <t>メン</t>
    </rPh>
    <rPh sb="3" eb="4">
      <t>オオ</t>
    </rPh>
    <phoneticPr fontId="2"/>
  </si>
  <si>
    <t>パソコン２
（スペック等）</t>
    <rPh sb="11" eb="12">
      <t>トウ</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</si>
  <si>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</si>
  <si>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</si>
  <si>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</si>
  <si>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うち
指導員免許
取得者</t>
    <rPh sb="3" eb="6">
      <t>シドウイン</t>
    </rPh>
    <rPh sb="6" eb="8">
      <t>メンキョ</t>
    </rPh>
    <rPh sb="9" eb="12">
      <t>シュトクシャ</t>
    </rPh>
    <phoneticPr fontId="2"/>
  </si>
  <si>
    <t>うち
能開法
第30条の２
第２項該当者</t>
    <rPh sb="3" eb="4">
      <t>ノウ</t>
    </rPh>
    <rPh sb="4" eb="5">
      <t>カイ</t>
    </rPh>
    <rPh sb="5" eb="6">
      <t>ホウ</t>
    </rPh>
    <rPh sb="7" eb="8">
      <t>ダイ</t>
    </rPh>
    <rPh sb="10" eb="11">
      <t>ジョウ</t>
    </rPh>
    <rPh sb="14" eb="15">
      <t>ダイ</t>
    </rPh>
    <rPh sb="16" eb="17">
      <t>コウ</t>
    </rPh>
    <rPh sb="17" eb="20">
      <t>ガイトウシャ</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</si>
  <si>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</si>
  <si>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</si>
  <si>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</si>
  <si>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</si>
  <si>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</si>
  <si>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</si>
  <si>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</si>
  <si>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学科時間計</t>
    <rPh sb="0" eb="2">
      <t>ガッカ</t>
    </rPh>
    <rPh sb="2" eb="4">
      <t>ジカン</t>
    </rPh>
    <rPh sb="4" eb="5">
      <t>ケイ</t>
    </rPh>
    <phoneticPr fontId="2"/>
  </si>
  <si>
    <t>実技時間計</t>
    <rPh sb="0" eb="2">
      <t>ジツギ</t>
    </rPh>
    <rPh sb="2" eb="4">
      <t>ジカン</t>
    </rPh>
    <rPh sb="4" eb="5">
      <t>ケイ</t>
    </rPh>
    <phoneticPr fontId="2"/>
  </si>
  <si>
    <t>訓練時間：300時間以上（学科＋実技）</t>
    <rPh sb="0" eb="2">
      <t>クンレン</t>
    </rPh>
    <rPh sb="2" eb="4">
      <t>ジカン</t>
    </rPh>
    <rPh sb="8" eb="10">
      <t>ジカン</t>
    </rPh>
    <rPh sb="10" eb="12">
      <t>イジョウ</t>
    </rPh>
    <rPh sb="13" eb="15">
      <t>ガッカ</t>
    </rPh>
    <rPh sb="16" eb="18">
      <t>ジツギ</t>
    </rPh>
    <phoneticPr fontId="2"/>
  </si>
  <si>
    <r>
      <t>７　就職支援の概要・就職支援カリキュラム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シュウショク</t>
    </rPh>
    <rPh sb="4" eb="6">
      <t>シエン</t>
    </rPh>
    <rPh sb="7" eb="9">
      <t>ガイヨウ</t>
    </rPh>
    <rPh sb="10" eb="12">
      <t>シュウショク</t>
    </rPh>
    <rPh sb="12" eb="14">
      <t>シエン</t>
    </rPh>
    <rPh sb="22" eb="24">
      <t>クンレン</t>
    </rPh>
    <rPh sb="24" eb="26">
      <t>カモク</t>
    </rPh>
    <rPh sb="29" eb="31">
      <t>サクセイ</t>
    </rPh>
    <phoneticPr fontId="2"/>
  </si>
  <si>
    <t>その他就職支援担当者数（人）</t>
    <rPh sb="2" eb="3">
      <t>タ</t>
    </rPh>
    <rPh sb="3" eb="5">
      <t>シュウショク</t>
    </rPh>
    <rPh sb="5" eb="7">
      <t>シエン</t>
    </rPh>
    <rPh sb="7" eb="10">
      <t>タントウシャ</t>
    </rPh>
    <rPh sb="10" eb="11">
      <t>スウ</t>
    </rPh>
    <rPh sb="12" eb="13">
      <t>ニン</t>
    </rPh>
    <phoneticPr fontId="2"/>
  </si>
  <si>
    <t>企業説明会の有無＊</t>
    <rPh sb="0" eb="2">
      <t>キギョウ</t>
    </rPh>
    <rPh sb="2" eb="5">
      <t>セツメイカイ</t>
    </rPh>
    <rPh sb="6" eb="8">
      <t>ウム</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</si>
  <si>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</si>
  <si>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８　就　職　担　当　者　名　簿</t>
    <rPh sb="2" eb="3">
      <t>シュウ</t>
    </rPh>
    <rPh sb="4" eb="5">
      <t>ショク</t>
    </rPh>
    <rPh sb="6" eb="7">
      <t>タン</t>
    </rPh>
    <rPh sb="8" eb="9">
      <t>トウ</t>
    </rPh>
    <rPh sb="10" eb="11">
      <t>シャ</t>
    </rPh>
    <rPh sb="12" eb="13">
      <t>メイ</t>
    </rPh>
    <rPh sb="14" eb="15">
      <t>ボ</t>
    </rPh>
    <phoneticPr fontId="2"/>
  </si>
  <si>
    <t>入校式・修了式</t>
    <rPh sb="0" eb="2">
      <t>ニュウコウ</t>
    </rPh>
    <rPh sb="2" eb="3">
      <t>シキ</t>
    </rPh>
    <rPh sb="4" eb="6">
      <t>シュウリョウ</t>
    </rPh>
    <rPh sb="6" eb="7">
      <t>シキ</t>
    </rPh>
    <phoneticPr fontId="2"/>
  </si>
  <si>
    <t>※７　就職支援概要・就職支援カリキュラム「就職支援部門｣全担当者人数分すべて記載すること。</t>
    <rPh sb="3" eb="5">
      <t>シュウショク</t>
    </rPh>
    <rPh sb="5" eb="7">
      <t>シエン</t>
    </rPh>
    <rPh sb="7" eb="9">
      <t>ガイヨウ</t>
    </rPh>
    <rPh sb="10" eb="12">
      <t>シュウショク</t>
    </rPh>
    <rPh sb="12" eb="14">
      <t>シエン</t>
    </rPh>
    <rPh sb="21" eb="23">
      <t>シュウショク</t>
    </rPh>
    <rPh sb="23" eb="25">
      <t>シエン</t>
    </rPh>
    <rPh sb="25" eb="27">
      <t>ブモン</t>
    </rPh>
    <rPh sb="28" eb="29">
      <t>ゼン</t>
    </rPh>
    <rPh sb="29" eb="31">
      <t>タントウ</t>
    </rPh>
    <rPh sb="31" eb="32">
      <t>シャ</t>
    </rPh>
    <rPh sb="32" eb="34">
      <t>ニンズウ</t>
    </rPh>
    <rPh sb="34" eb="35">
      <t>ブン</t>
    </rPh>
    <rPh sb="38" eb="40">
      <t>キサイ</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</si>
  <si>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</si>
  <si>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</si>
  <si>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</si>
  <si>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＊自社出版については定価表示があっても販売しない（無償提供）。</t>
    <rPh sb="1" eb="3">
      <t>ジシャ</t>
    </rPh>
    <rPh sb="3" eb="5">
      <t>シュッパン</t>
    </rPh>
    <rPh sb="10" eb="12">
      <t>テイカ</t>
    </rPh>
    <rPh sb="12" eb="14">
      <t>ヒョウジ</t>
    </rPh>
    <rPh sb="19" eb="21">
      <t>ハンバイ</t>
    </rPh>
    <rPh sb="25" eb="27">
      <t>ムショウ</t>
    </rPh>
    <rPh sb="27" eb="29">
      <t>テイキョウ</t>
    </rPh>
    <phoneticPr fontId="2"/>
  </si>
  <si>
    <t>＊自社出版であっても、書店等一般に販売されているものに関しては販売可能。</t>
    <rPh sb="1" eb="3">
      <t>ジシャ</t>
    </rPh>
    <rPh sb="3" eb="5">
      <t>シュッパン</t>
    </rPh>
    <rPh sb="11" eb="14">
      <t>ショテントウ</t>
    </rPh>
    <rPh sb="14" eb="16">
      <t>イッパン</t>
    </rPh>
    <rPh sb="17" eb="19">
      <t>ハンバイ</t>
    </rPh>
    <rPh sb="27" eb="28">
      <t>カン</t>
    </rPh>
    <rPh sb="31" eb="33">
      <t>ハンバイ</t>
    </rPh>
    <rPh sb="33" eb="35">
      <t>カノウ</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</si>
  <si>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</si>
  <si>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</si>
  <si>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※要件</t>
    <rPh sb="1" eb="3">
      <t>ヨウケン</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</si>
  <si>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</si>
  <si>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</si>
  <si>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</si>
  <si>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</si>
  <si>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</si>
  <si>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</si>
  <si>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下記要件２に該当</t>
    <rPh sb="0" eb="2">
      <t>カキ</t>
    </rPh>
    <rPh sb="2" eb="4">
      <t>ヨウケン</t>
    </rPh>
    <rPh sb="6" eb="8">
      <t>ガイトウ</t>
    </rPh>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</si>
  <si>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</si>
  <si>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</si>
  <si>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</si>
  <si>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</si>
  <si>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</si>
  <si>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</si>
  <si>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</si>
  <si>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</si>
  <si>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</si>
  <si>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2" eb="34">
      <t>メンジョ</t>
    </rPh>
    <rPh sb="35" eb="36">
      <t>ウ</t>
    </rPh>
    <rPh sb="44" eb="45">
      <t>モノ</t>
    </rPh>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</si>
  <si>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</si>
  <si>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</si>
  <si>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</si>
  <si>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</si>
  <si>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</si>
  <si>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</si>
  <si>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t xml:space="preserve">           実務の経験を有する者</t>
    <rPh sb="11" eb="13">
      <t>ジツム</t>
    </rPh>
    <rPh sb="14" eb="16">
      <t>ケイケン</t>
    </rPh>
    <rPh sb="17" eb="18">
      <t>ユウ</t>
    </rPh>
    <rPh sb="20" eb="21">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</si>
  <si>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</si>
  <si>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</si>
  <si>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</si>
  <si>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就職支援総時間</t>
    <rPh sb="0" eb="2">
      <t>シュウショク</t>
    </rPh>
    <rPh sb="2" eb="4">
      <t>シエン</t>
    </rPh>
    <rPh sb="4" eb="5">
      <t>ソウ</t>
    </rPh>
    <rPh sb="5" eb="7">
      <t>ジカン</t>
    </rPh>
    <phoneticPr fontId="2"/>
  </si>
  <si>
    <t>訓</t>
    <rPh sb="0" eb="1">
      <t>クン</t>
    </rPh>
    <phoneticPr fontId="2"/>
  </si>
  <si>
    <t>練</t>
    <rPh sb="0" eb="1">
      <t>レン</t>
    </rPh>
    <phoneticPr fontId="2"/>
  </si>
  <si>
    <t>の</t>
    <phoneticPr fontId="2"/>
  </si>
  <si>
    <t>内</t>
    <rPh sb="0" eb="1">
      <t>ナイ</t>
    </rPh>
    <phoneticPr fontId="2"/>
  </si>
  <si>
    <t>容</t>
    <rPh sb="0" eb="1">
      <t>ヨウ</t>
    </rPh>
    <phoneticPr fontId="2"/>
  </si>
  <si>
    <t>（</t>
    <phoneticPr fontId="2"/>
  </si>
  <si>
    <t>端</t>
    <rPh sb="0" eb="1">
      <t>タン</t>
    </rPh>
    <phoneticPr fontId="2"/>
  </si>
  <si>
    <t>的</t>
    <rPh sb="0" eb="1">
      <t>テキ</t>
    </rPh>
    <phoneticPr fontId="2"/>
  </si>
  <si>
    <t>に</t>
    <phoneticPr fontId="2"/>
  </si>
  <si>
    <t>）</t>
    <phoneticPr fontId="2"/>
  </si>
  <si>
    <t>学</t>
    <rPh sb="0" eb="1">
      <t>ガク</t>
    </rPh>
    <phoneticPr fontId="2"/>
  </si>
  <si>
    <t>科</t>
    <rPh sb="0" eb="1">
      <t>カ</t>
    </rPh>
    <phoneticPr fontId="2"/>
  </si>
  <si>
    <t>実</t>
    <rPh sb="0" eb="1">
      <t>ジツ</t>
    </rPh>
    <phoneticPr fontId="2"/>
  </si>
  <si>
    <t>技</t>
    <rPh sb="0" eb="1">
      <t>ワザ</t>
    </rPh>
    <phoneticPr fontId="2"/>
  </si>
  <si>
    <t>在席日数</t>
    <rPh sb="0" eb="2">
      <t>ザイセキ</t>
    </rPh>
    <rPh sb="2" eb="4">
      <t>ニッスウ</t>
    </rPh>
    <phoneticPr fontId="2"/>
  </si>
  <si>
    <t>（値引き額）</t>
    <rPh sb="1" eb="3">
      <t>ネビ</t>
    </rPh>
    <rPh sb="4" eb="5">
      <t>ガク</t>
    </rPh>
    <phoneticPr fontId="2"/>
  </si>
  <si>
    <t>＊販売価格（税込）の合計額が15,000円以内になるようにすること。</t>
    <rPh sb="1" eb="3">
      <t>ハンバイ</t>
    </rPh>
    <rPh sb="3" eb="5">
      <t>カカク</t>
    </rPh>
    <rPh sb="6" eb="8">
      <t>ゼイコミ</t>
    </rPh>
    <rPh sb="10" eb="12">
      <t>ゴウケイ</t>
    </rPh>
    <rPh sb="12" eb="13">
      <t>ガク</t>
    </rPh>
    <rPh sb="20" eb="21">
      <t>エン</t>
    </rPh>
    <rPh sb="21" eb="23">
      <t>イナイ</t>
    </rPh>
    <phoneticPr fontId="2"/>
  </si>
  <si>
    <t>合計</t>
    <rPh sb="0" eb="2">
      <t>ゴウケイ</t>
    </rPh>
    <phoneticPr fontId="2"/>
  </si>
  <si>
    <t>コース分類番号</t>
    <rPh sb="3" eb="5">
      <t>ブンルイ</t>
    </rPh>
    <rPh sb="5" eb="7">
      <t>バンゴウ</t>
    </rPh>
    <phoneticPr fontId="2"/>
  </si>
  <si>
    <t>コース分類
番号</t>
    <rPh sb="3" eb="5">
      <t>ブンルイ</t>
    </rPh>
    <rPh sb="6" eb="8">
      <t>バンゴウ</t>
    </rPh>
    <phoneticPr fontId="2"/>
  </si>
  <si>
    <t>入校式の日程、時間数は変更しないこと。</t>
    <rPh sb="0" eb="3">
      <t>ニュウコウシキ</t>
    </rPh>
    <rPh sb="4" eb="6">
      <t>ニッテイ</t>
    </rPh>
    <rPh sb="7" eb="9">
      <t>ジカン</t>
    </rPh>
    <rPh sb="9" eb="10">
      <t>スウ</t>
    </rPh>
    <rPh sb="11" eb="13">
      <t>ヘンコウ</t>
    </rPh>
    <phoneticPr fontId="2"/>
  </si>
  <si>
    <t>最低履行人数</t>
    <rPh sb="0" eb="2">
      <t>サイテイ</t>
    </rPh>
    <rPh sb="2" eb="4">
      <t>リコウ</t>
    </rPh>
    <rPh sb="4" eb="6">
      <t>ニンズウ</t>
    </rPh>
    <phoneticPr fontId="2"/>
  </si>
  <si>
    <t>月計</t>
    <rPh sb="0" eb="1">
      <t>ツキ</t>
    </rPh>
    <rPh sb="1" eb="2">
      <t>ケイ</t>
    </rPh>
    <phoneticPr fontId="2"/>
  </si>
  <si>
    <t>※以下のものをご準備の上、ご提出ください。</t>
    <rPh sb="1" eb="3">
      <t>イカ</t>
    </rPh>
    <rPh sb="8" eb="10">
      <t>ジュンビ</t>
    </rPh>
    <rPh sb="11" eb="12">
      <t>ウエ</t>
    </rPh>
    <rPh sb="14" eb="16">
      <t>テイシュツ</t>
    </rPh>
    <phoneticPr fontId="2"/>
  </si>
  <si>
    <t>チェック欄</t>
    <rPh sb="4" eb="5">
      <t>ラン</t>
    </rPh>
    <phoneticPr fontId="2"/>
  </si>
  <si>
    <t>提　　　出　　　物</t>
    <rPh sb="0" eb="1">
      <t>ツツミ</t>
    </rPh>
    <rPh sb="4" eb="5">
      <t>デ</t>
    </rPh>
    <rPh sb="8" eb="9">
      <t>ブツ</t>
    </rPh>
    <phoneticPr fontId="2"/>
  </si>
  <si>
    <t>注　　意　　事　　項</t>
    <rPh sb="0" eb="1">
      <t>チュウ</t>
    </rPh>
    <rPh sb="3" eb="4">
      <t>イ</t>
    </rPh>
    <rPh sb="6" eb="7">
      <t>コト</t>
    </rPh>
    <rPh sb="9" eb="10">
      <t>コウ</t>
    </rPh>
    <phoneticPr fontId="2"/>
  </si>
  <si>
    <t>教室配置図（例示参照）</t>
    <rPh sb="0" eb="2">
      <t>キョウシツ</t>
    </rPh>
    <rPh sb="2" eb="4">
      <t>ハイチ</t>
    </rPh>
    <rPh sb="4" eb="5">
      <t>ズ</t>
    </rPh>
    <rPh sb="6" eb="8">
      <t>レイジ</t>
    </rPh>
    <rPh sb="8" eb="10">
      <t>サンショウ</t>
    </rPh>
    <phoneticPr fontId="2"/>
  </si>
  <si>
    <t>ＯＡ室、その他使用予定教室全てについて用意</t>
    <rPh sb="19" eb="21">
      <t>ヨウイ</t>
    </rPh>
    <phoneticPr fontId="2"/>
  </si>
  <si>
    <t>訓練施設、設備の写真</t>
    <rPh sb="0" eb="2">
      <t>クンレン</t>
    </rPh>
    <rPh sb="2" eb="4">
      <t>シセツ</t>
    </rPh>
    <rPh sb="5" eb="7">
      <t>セツビ</t>
    </rPh>
    <rPh sb="8" eb="10">
      <t>シャシン</t>
    </rPh>
    <phoneticPr fontId="2"/>
  </si>
  <si>
    <t>建物の概観、教室全景、机・椅子、設備機器等を鮮明に撮影したもの</t>
    <rPh sb="22" eb="24">
      <t>センメイ</t>
    </rPh>
    <rPh sb="25" eb="27">
      <t>サツエイ</t>
    </rPh>
    <phoneticPr fontId="2"/>
  </si>
  <si>
    <t>地図（最寄り駅又はバス停から実施施設まで）</t>
    <rPh sb="0" eb="2">
      <t>チズ</t>
    </rPh>
    <rPh sb="3" eb="5">
      <t>モヨ</t>
    </rPh>
    <rPh sb="6" eb="7">
      <t>エキ</t>
    </rPh>
    <rPh sb="7" eb="8">
      <t>マタ</t>
    </rPh>
    <rPh sb="11" eb="12">
      <t>テイ</t>
    </rPh>
    <rPh sb="14" eb="16">
      <t>ジッシ</t>
    </rPh>
    <rPh sb="16" eb="18">
      <t>シセツ</t>
    </rPh>
    <phoneticPr fontId="2"/>
  </si>
  <si>
    <t>履修後取得可能な資格及び目標とする資格の概要、試験実施機関、団体等</t>
    <rPh sb="0" eb="2">
      <t>リシュウ</t>
    </rPh>
    <rPh sb="2" eb="3">
      <t>ゴ</t>
    </rPh>
    <rPh sb="3" eb="5">
      <t>シュトク</t>
    </rPh>
    <rPh sb="5" eb="7">
      <t>カノウ</t>
    </rPh>
    <rPh sb="8" eb="10">
      <t>シカク</t>
    </rPh>
    <rPh sb="10" eb="11">
      <t>オヨ</t>
    </rPh>
    <rPh sb="12" eb="14">
      <t>モクヒョウ</t>
    </rPh>
    <rPh sb="17" eb="19">
      <t>シカク</t>
    </rPh>
    <rPh sb="20" eb="22">
      <t>ガイヨウ</t>
    </rPh>
    <rPh sb="23" eb="25">
      <t>シケン</t>
    </rPh>
    <rPh sb="25" eb="27">
      <t>ジッシ</t>
    </rPh>
    <rPh sb="27" eb="29">
      <t>キカン</t>
    </rPh>
    <rPh sb="30" eb="32">
      <t>ダンタイ</t>
    </rPh>
    <rPh sb="32" eb="33">
      <t>トウ</t>
    </rPh>
    <phoneticPr fontId="2"/>
  </si>
  <si>
    <t>職業紹介権の写し</t>
    <rPh sb="0" eb="2">
      <t>ショクギョウ</t>
    </rPh>
    <rPh sb="2" eb="4">
      <t>ショウカイ</t>
    </rPh>
    <rPh sb="4" eb="5">
      <t>ケン</t>
    </rPh>
    <rPh sb="6" eb="7">
      <t>ウツ</t>
    </rPh>
    <phoneticPr fontId="2"/>
  </si>
  <si>
    <t>法人の定款、寄付行為等の写し</t>
    <rPh sb="0" eb="2">
      <t>ホウジン</t>
    </rPh>
    <rPh sb="3" eb="5">
      <t>テイカン</t>
    </rPh>
    <rPh sb="6" eb="8">
      <t>キフ</t>
    </rPh>
    <rPh sb="8" eb="10">
      <t>コウイ</t>
    </rPh>
    <rPh sb="10" eb="11">
      <t>トウ</t>
    </rPh>
    <rPh sb="12" eb="13">
      <t>ウツ</t>
    </rPh>
    <phoneticPr fontId="2"/>
  </si>
  <si>
    <t>貸借対照表及び
損益計算書又は消費収支計算書</t>
    <rPh sb="0" eb="2">
      <t>タイシャク</t>
    </rPh>
    <rPh sb="2" eb="5">
      <t>タイショウヒョウ</t>
    </rPh>
    <rPh sb="5" eb="6">
      <t>オヨ</t>
    </rPh>
    <rPh sb="8" eb="10">
      <t>ソンエキ</t>
    </rPh>
    <rPh sb="10" eb="13">
      <t>ケイサンショ</t>
    </rPh>
    <rPh sb="13" eb="14">
      <t>マタ</t>
    </rPh>
    <rPh sb="15" eb="17">
      <t>ショウヒ</t>
    </rPh>
    <rPh sb="17" eb="19">
      <t>シュウシ</t>
    </rPh>
    <rPh sb="19" eb="22">
      <t>ケイサンショ</t>
    </rPh>
    <phoneticPr fontId="2"/>
  </si>
  <si>
    <t>①</t>
    <phoneticPr fontId="2"/>
  </si>
  <si>
    <t>②</t>
    <phoneticPr fontId="2"/>
  </si>
  <si>
    <t>③</t>
    <phoneticPr fontId="2"/>
  </si>
  <si>
    <t>④</t>
    <phoneticPr fontId="2"/>
  </si>
  <si>
    <t>実施施設名、最寄駅（バス停）からの距離、所要時間（分）を記載</t>
    <phoneticPr fontId="2"/>
  </si>
  <si>
    <t>⑤</t>
    <phoneticPr fontId="2"/>
  </si>
  <si>
    <t>⑥</t>
    <phoneticPr fontId="2"/>
  </si>
  <si>
    <t>⑦</t>
    <phoneticPr fontId="2"/>
  </si>
  <si>
    <t>該当する場合のみ</t>
    <phoneticPr fontId="2"/>
  </si>
  <si>
    <t>⑧</t>
    <phoneticPr fontId="2"/>
  </si>
  <si>
    <t>⑨</t>
    <phoneticPr fontId="2"/>
  </si>
  <si>
    <t>雇用　一郎</t>
    <rPh sb="0" eb="2">
      <t>コヨウ</t>
    </rPh>
    <rPh sb="3" eb="5">
      <t>イチロウ</t>
    </rPh>
    <phoneticPr fontId="2"/>
  </si>
  <si>
    <t>専門校卒</t>
    <rPh sb="0" eb="2">
      <t>センモン</t>
    </rPh>
    <rPh sb="2" eb="3">
      <t>コウ</t>
    </rPh>
    <rPh sb="3" eb="4">
      <t>ソツ</t>
    </rPh>
    <phoneticPr fontId="2"/>
  </si>
  <si>
    <t>訓練時間(学科＋実技）</t>
    <rPh sb="0" eb="2">
      <t>クンレン</t>
    </rPh>
    <rPh sb="2" eb="4">
      <t>ジカン</t>
    </rPh>
    <rPh sb="5" eb="7">
      <t>ガッカ</t>
    </rPh>
    <rPh sb="8" eb="10">
      <t>ジツギ</t>
    </rPh>
    <phoneticPr fontId="2"/>
  </si>
  <si>
    <t>受託
可能月</t>
    <rPh sb="0" eb="2">
      <t>ジュタク</t>
    </rPh>
    <rPh sb="3" eb="5">
      <t>カノウ</t>
    </rPh>
    <rPh sb="5" eb="6">
      <t>ツキ</t>
    </rPh>
    <phoneticPr fontId="2"/>
  </si>
  <si>
    <t>その他（人）</t>
    <rPh sb="2" eb="3">
      <t>タ</t>
    </rPh>
    <rPh sb="4" eb="5">
      <t>ヒト</t>
    </rPh>
    <phoneticPr fontId="2"/>
  </si>
  <si>
    <t>就職支援内容（就職に結びつけるための方策を含む）</t>
    <rPh sb="0" eb="2">
      <t>シュウショク</t>
    </rPh>
    <rPh sb="2" eb="4">
      <t>シエン</t>
    </rPh>
    <rPh sb="4" eb="6">
      <t>ナイヨウ</t>
    </rPh>
    <rPh sb="7" eb="9">
      <t>シュウショク</t>
    </rPh>
    <rPh sb="10" eb="11">
      <t>ムス</t>
    </rPh>
    <rPh sb="18" eb="20">
      <t>ホウサク</t>
    </rPh>
    <rPh sb="21" eb="22">
      <t>フク</t>
    </rPh>
    <phoneticPr fontId="2"/>
  </si>
  <si>
    <t>＊企業説明会の有無が「有」の場合は、下の詳細欄に必ず「企業説明会」を記入すること。</t>
    <rPh sb="1" eb="3">
      <t>キギョウ</t>
    </rPh>
    <rPh sb="3" eb="6">
      <t>セツメイカイ</t>
    </rPh>
    <rPh sb="7" eb="9">
      <t>ウム</t>
    </rPh>
    <rPh sb="11" eb="12">
      <t>アリ</t>
    </rPh>
    <rPh sb="14" eb="16">
      <t>バアイ</t>
    </rPh>
    <rPh sb="18" eb="19">
      <t>シタ</t>
    </rPh>
    <rPh sb="20" eb="22">
      <t>ショウサイ</t>
    </rPh>
    <rPh sb="22" eb="23">
      <t>ラン</t>
    </rPh>
    <rPh sb="24" eb="25">
      <t>カナラ</t>
    </rPh>
    <rPh sb="27" eb="29">
      <t>キギョウ</t>
    </rPh>
    <rPh sb="29" eb="32">
      <t>セツメイカイ</t>
    </rPh>
    <rPh sb="34" eb="36">
      <t>キニュウ</t>
    </rPh>
    <phoneticPr fontId="2"/>
  </si>
  <si>
    <t>訓練時間：300時間以上（学科＋実技）、12時間以上（就職支援）、その他：6時間（入校式・修了式各3時間）</t>
    <rPh sb="0" eb="2">
      <t>クンレン</t>
    </rPh>
    <rPh sb="2" eb="4">
      <t>ジカン</t>
    </rPh>
    <rPh sb="8" eb="10">
      <t>ジカン</t>
    </rPh>
    <rPh sb="10" eb="12">
      <t>イジョウ</t>
    </rPh>
    <rPh sb="13" eb="15">
      <t>ガッカ</t>
    </rPh>
    <rPh sb="16" eb="18">
      <t>ジツギ</t>
    </rPh>
    <rPh sb="22" eb="24">
      <t>ジカン</t>
    </rPh>
    <rPh sb="24" eb="26">
      <t>イジョウ</t>
    </rPh>
    <rPh sb="27" eb="29">
      <t>シュウショク</t>
    </rPh>
    <rPh sb="29" eb="31">
      <t>シエン</t>
    </rPh>
    <rPh sb="35" eb="36">
      <t>タ</t>
    </rPh>
    <rPh sb="38" eb="40">
      <t>ジカン</t>
    </rPh>
    <rPh sb="41" eb="43">
      <t>ニュウコウ</t>
    </rPh>
    <rPh sb="43" eb="44">
      <t>シキ</t>
    </rPh>
    <rPh sb="45" eb="47">
      <t>シュウリョウ</t>
    </rPh>
    <rPh sb="47" eb="48">
      <t>シキ</t>
    </rPh>
    <rPh sb="48" eb="49">
      <t>カク</t>
    </rPh>
    <rPh sb="50" eb="52">
      <t>ジカン</t>
    </rPh>
    <phoneticPr fontId="2"/>
  </si>
  <si>
    <r>
      <t>訓練日数：月16日以上かつ100時間以上</t>
    </r>
    <r>
      <rPr>
        <sz val="11"/>
        <color indexed="10"/>
        <rFont val="ＭＳ Ｐゴシック"/>
        <family val="3"/>
        <charset val="128"/>
      </rPr>
      <t>＜就職支援時間を含む、入校式･修了式は除く＞</t>
    </r>
    <rPh sb="0" eb="2">
      <t>クンレン</t>
    </rPh>
    <rPh sb="2" eb="4">
      <t>ニッスウ</t>
    </rPh>
    <rPh sb="5" eb="6">
      <t>ツキ</t>
    </rPh>
    <rPh sb="8" eb="9">
      <t>ニチ</t>
    </rPh>
    <rPh sb="9" eb="11">
      <t>イジョウ</t>
    </rPh>
    <rPh sb="16" eb="18">
      <t>ジカン</t>
    </rPh>
    <rPh sb="18" eb="20">
      <t>イジョウ</t>
    </rPh>
    <rPh sb="21" eb="23">
      <t>シュウショク</t>
    </rPh>
    <rPh sb="23" eb="25">
      <t>シエン</t>
    </rPh>
    <rPh sb="25" eb="27">
      <t>ジカン</t>
    </rPh>
    <rPh sb="28" eb="29">
      <t>フク</t>
    </rPh>
    <rPh sb="31" eb="33">
      <t>ニュウコウ</t>
    </rPh>
    <rPh sb="33" eb="34">
      <t>シキ</t>
    </rPh>
    <rPh sb="35" eb="37">
      <t>シュウリョウ</t>
    </rPh>
    <rPh sb="37" eb="38">
      <t>シキ</t>
    </rPh>
    <rPh sb="39" eb="40">
      <t>ノゾ</t>
    </rPh>
    <phoneticPr fontId="2"/>
  </si>
  <si>
    <t>監督官庁等の認定書等の写し</t>
    <rPh sb="0" eb="2">
      <t>カントク</t>
    </rPh>
    <rPh sb="2" eb="4">
      <t>カンチョウ</t>
    </rPh>
    <rPh sb="4" eb="5">
      <t>トウ</t>
    </rPh>
    <rPh sb="6" eb="8">
      <t>ニンテイ</t>
    </rPh>
    <rPh sb="8" eb="9">
      <t>ショ</t>
    </rPh>
    <rPh sb="9" eb="10">
      <t>トウ</t>
    </rPh>
    <rPh sb="11" eb="12">
      <t>ウツ</t>
    </rPh>
    <phoneticPr fontId="2"/>
  </si>
  <si>
    <t>⑩</t>
    <phoneticPr fontId="2"/>
  </si>
  <si>
    <t>施設ごとに１部</t>
    <rPh sb="0" eb="2">
      <t>シセツ</t>
    </rPh>
    <rPh sb="6" eb="7">
      <t>ブ</t>
    </rPh>
    <phoneticPr fontId="2"/>
  </si>
  <si>
    <t>＊英数字は半角、時間は24時間
   標記</t>
    <rPh sb="1" eb="4">
      <t>エイスウジ</t>
    </rPh>
    <rPh sb="5" eb="7">
      <t>ハンカク</t>
    </rPh>
    <rPh sb="8" eb="10">
      <t>ジカン</t>
    </rPh>
    <rPh sb="13" eb="15">
      <t>ジカン</t>
    </rPh>
    <rPh sb="19" eb="21">
      <t>ヒョウキ</t>
    </rPh>
    <phoneticPr fontId="2"/>
  </si>
  <si>
    <t>１機関１部　※　個人立専修学校の場合は、認可書の写し、設置者の住民票及び印鑑登録証明書等を提出</t>
    <rPh sb="1" eb="3">
      <t>キカン</t>
    </rPh>
    <rPh sb="4" eb="5">
      <t>ブ</t>
    </rPh>
    <phoneticPr fontId="2"/>
  </si>
  <si>
    <t>高齢･障害・求職者支援機構</t>
    <rPh sb="0" eb="2">
      <t>コウレイ</t>
    </rPh>
    <rPh sb="3" eb="5">
      <t>ショウガイ</t>
    </rPh>
    <rPh sb="6" eb="8">
      <t>キュウショク</t>
    </rPh>
    <rPh sb="8" eb="9">
      <t>シャ</t>
    </rPh>
    <rPh sb="9" eb="11">
      <t>シエン</t>
    </rPh>
    <rPh sb="11" eb="13">
      <t>キコウ</t>
    </rPh>
    <phoneticPr fontId="2"/>
  </si>
  <si>
    <t>□□□科</t>
    <rPh sb="3" eb="4">
      <t>カ</t>
    </rPh>
    <phoneticPr fontId="2"/>
  </si>
  <si>
    <t>訓練終了後の就職支援内容(具体的な就職支援策）</t>
    <rPh sb="0" eb="2">
      <t>クンレン</t>
    </rPh>
    <rPh sb="2" eb="4">
      <t>シュウリョウ</t>
    </rPh>
    <rPh sb="4" eb="5">
      <t>ゴ</t>
    </rPh>
    <rPh sb="6" eb="8">
      <t>シュウショク</t>
    </rPh>
    <rPh sb="8" eb="10">
      <t>シエン</t>
    </rPh>
    <rPh sb="10" eb="12">
      <t>ナイヨウ</t>
    </rPh>
    <rPh sb="13" eb="16">
      <t>グタイテキ</t>
    </rPh>
    <rPh sb="17" eb="19">
      <t>シュウショク</t>
    </rPh>
    <rPh sb="19" eb="21">
      <t>シエン</t>
    </rPh>
    <rPh sb="21" eb="22">
      <t>サク</t>
    </rPh>
    <phoneticPr fontId="2"/>
  </si>
  <si>
    <t>○</t>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</si>
  <si>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</si>
  <si>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</si>
  <si>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</si>
  <si>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</si>
  <si>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</si>
  <si>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</si>
  <si>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</si>
  <si>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</si>
  <si>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</si>
  <si>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</si>
  <si>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</si>
  <si>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</si>
  <si>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</si>
  <si>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</si>
  <si>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r>
      <t>就職支援時間：12時間以上</t>
    </r>
    <r>
      <rPr>
        <sz val="11"/>
        <rFont val="ＭＳ Ｐゴシック"/>
        <family val="3"/>
        <charset val="128"/>
      </rPr>
      <t>24時間以下</t>
    </r>
    <rPh sb="0" eb="2">
      <t>シュウショク</t>
    </rPh>
    <rPh sb="2" eb="4">
      <t>シエン</t>
    </rPh>
    <rPh sb="4" eb="6">
      <t>ジカン</t>
    </rPh>
    <rPh sb="9" eb="11">
      <t>ジカン</t>
    </rPh>
    <rPh sb="11" eb="13">
      <t>イジョウ</t>
    </rPh>
    <rPh sb="15" eb="17">
      <t>ジカン</t>
    </rPh>
    <rPh sb="17" eb="19">
      <t>イカ</t>
    </rPh>
    <phoneticPr fontId="2"/>
  </si>
  <si>
    <t>看護師</t>
    <rPh sb="0" eb="2">
      <t>カンゴ</t>
    </rPh>
    <rPh sb="2" eb="3">
      <t>シ</t>
    </rPh>
    <phoneticPr fontId="2"/>
  </si>
  <si>
    <t>（1回目：○月△日、2回目：○月△日、3回目：○月△日・・・)</t>
    <rPh sb="2" eb="4">
      <t>カイメ</t>
    </rPh>
    <rPh sb="6" eb="7">
      <t>ガツ</t>
    </rPh>
    <rPh sb="8" eb="9">
      <t>ニチ</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</si>
  <si>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</si>
  <si>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</si>
  <si>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</si>
  <si>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</si>
  <si>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</si>
  <si>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</si>
  <si>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同一の訓練で、教室が異なる建物にある場合記入</t>
    <rPh sb="0" eb="2">
      <t>ドウイツ</t>
    </rPh>
    <rPh sb="3" eb="5">
      <t>クンレン</t>
    </rPh>
    <rPh sb="7" eb="9">
      <t>キョウシツ</t>
    </rPh>
    <rPh sb="10" eb="11">
      <t>コト</t>
    </rPh>
    <rPh sb="13" eb="15">
      <t>タテモノ</t>
    </rPh>
    <rPh sb="18" eb="20">
      <t>バアイ</t>
    </rPh>
    <rPh sb="20" eb="22">
      <t>キニュウ</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</si>
  <si>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</si>
  <si>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</si>
  <si>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実施施設２の最寄り駅以下、セルの色がみどりの箇所、同一の訓練で教室が異なる建物にある場合記入</t>
    <rPh sb="0" eb="2">
      <t>ジッシ</t>
    </rPh>
    <rPh sb="2" eb="4">
      <t>シセツ</t>
    </rPh>
    <rPh sb="6" eb="8">
      <t>モヨリ</t>
    </rPh>
    <rPh sb="9" eb="10">
      <t>エキ</t>
    </rPh>
    <rPh sb="10" eb="12">
      <t>イカ</t>
    </rPh>
    <rPh sb="16" eb="17">
      <t>イロ</t>
    </rPh>
    <rPh sb="22" eb="24">
      <t>カショ</t>
    </rPh>
    <rPh sb="25" eb="27">
      <t>ドウイツ</t>
    </rPh>
    <rPh sb="28" eb="30">
      <t>クンレン</t>
    </rPh>
    <rPh sb="31" eb="33">
      <t>キョウシツ</t>
    </rPh>
    <rPh sb="34" eb="35">
      <t>コト</t>
    </rPh>
    <rPh sb="37" eb="39">
      <t>タテモノ</t>
    </rPh>
    <rPh sb="42" eb="44">
      <t>バアイ</t>
    </rPh>
    <rPh sb="44" eb="46">
      <t>キニュウ</t>
    </rPh>
    <phoneticPr fontId="2"/>
  </si>
  <si>
    <t>電話番号</t>
    <phoneticPr fontId="2"/>
  </si>
  <si>
    <t>　45分から60分の間で設定すること</t>
    <rPh sb="3" eb="4">
      <t>フン</t>
    </rPh>
    <rPh sb="8" eb="9">
      <t>フン</t>
    </rPh>
    <rPh sb="10" eb="11">
      <t>アイダ</t>
    </rPh>
    <rPh sb="12" eb="14">
      <t>セッテイ</t>
    </rPh>
    <phoneticPr fontId="2"/>
  </si>
  <si>
    <t>１時限（１コマ）あたりの時間数（分）</t>
    <rPh sb="1" eb="3">
      <t>ジゲン</t>
    </rPh>
    <rPh sb="12" eb="15">
      <t>ジカンスウ</t>
    </rPh>
    <rPh sb="16" eb="17">
      <t>フン</t>
    </rPh>
    <phoneticPr fontId="2"/>
  </si>
  <si>
    <t>就職支援時間</t>
    <rPh sb="0" eb="2">
      <t>シュウショク</t>
    </rPh>
    <rPh sb="2" eb="4">
      <t>シエン</t>
    </rPh>
    <rPh sb="4" eb="6">
      <t>ジカン</t>
    </rPh>
    <phoneticPr fontId="2"/>
  </si>
  <si>
    <t>うち学科</t>
    <rPh sb="2" eb="4">
      <t>ガッカ</t>
    </rPh>
    <phoneticPr fontId="2"/>
  </si>
  <si>
    <t>うち実技</t>
    <rPh sb="2" eb="4">
      <t>ジツギ</t>
    </rPh>
    <phoneticPr fontId="2"/>
  </si>
  <si>
    <t>〔注意〕時間数は全てコマ（時限）数とし、１コマを</t>
    <rPh sb="1" eb="3">
      <t>チュウイ</t>
    </rPh>
    <rPh sb="4" eb="7">
      <t>ジカンスウ</t>
    </rPh>
    <rPh sb="8" eb="9">
      <t>スベ</t>
    </rPh>
    <rPh sb="13" eb="15">
      <t>ジゲン</t>
    </rPh>
    <rPh sb="16" eb="17">
      <t>スウ</t>
    </rPh>
    <phoneticPr fontId="2"/>
  </si>
  <si>
    <r>
      <t xml:space="preserve">該当する場合のみ
</t>
    </r>
    <r>
      <rPr>
        <sz val="10"/>
        <rFont val="ＭＳ Ｐ明朝"/>
        <family val="1"/>
        <charset val="128"/>
      </rPr>
      <t>実施にあたり監督官庁等の認定が必要な場合</t>
    </r>
    <rPh sb="9" eb="11">
      <t>ジッシ</t>
    </rPh>
    <rPh sb="15" eb="17">
      <t>カントク</t>
    </rPh>
    <rPh sb="17" eb="19">
      <t>カンチョウ</t>
    </rPh>
    <rPh sb="19" eb="20">
      <t>トウ</t>
    </rPh>
    <rPh sb="21" eb="23">
      <t>ニンテイ</t>
    </rPh>
    <rPh sb="24" eb="26">
      <t>ヒツヨウ</t>
    </rPh>
    <rPh sb="27" eb="29">
      <t>バアイ</t>
    </rPh>
    <phoneticPr fontId="2"/>
  </si>
  <si>
    <t>定価（税込）</t>
    <rPh sb="0" eb="2">
      <t>テイカ</t>
    </rPh>
    <rPh sb="3" eb="5">
      <t>ゼイコ</t>
    </rPh>
    <phoneticPr fontId="2"/>
  </si>
  <si>
    <t>OS</t>
    <phoneticPr fontId="2"/>
  </si>
  <si>
    <t>CPU</t>
    <phoneticPr fontId="2"/>
  </si>
  <si>
    <t>メモリ</t>
    <phoneticPr fontId="2"/>
  </si>
  <si>
    <t>ホワイトボード</t>
    <phoneticPr fontId="2"/>
  </si>
  <si>
    <t>プロジェクター</t>
    <phoneticPr fontId="2"/>
  </si>
  <si>
    <t>モニター</t>
    <phoneticPr fontId="2"/>
  </si>
  <si>
    <t>　なし</t>
    <phoneticPr fontId="2"/>
  </si>
  <si>
    <t>ホワイトボード２</t>
    <phoneticPr fontId="2"/>
  </si>
  <si>
    <t>プロジェクター２</t>
    <phoneticPr fontId="2"/>
  </si>
  <si>
    <t>モニター２</t>
    <phoneticPr fontId="2"/>
  </si>
  <si>
    <t>職業紹介権</t>
    <rPh sb="0" eb="2">
      <t>ショクギョウ</t>
    </rPh>
    <rPh sb="2" eb="4">
      <t>ショウカイ</t>
    </rPh>
    <rPh sb="4" eb="5">
      <t>ケン</t>
    </rPh>
    <phoneticPr fontId="2"/>
  </si>
  <si>
    <t>訓練時限：1授業時間：45分以上60分以下</t>
    <rPh sb="0" eb="2">
      <t>クンレン</t>
    </rPh>
    <rPh sb="2" eb="4">
      <t>ジゲン</t>
    </rPh>
    <rPh sb="6" eb="8">
      <t>ジュギョウ</t>
    </rPh>
    <rPh sb="8" eb="10">
      <t>ジカン</t>
    </rPh>
    <rPh sb="13" eb="14">
      <t>フン</t>
    </rPh>
    <rPh sb="14" eb="16">
      <t>イジョウ</t>
    </rPh>
    <rPh sb="18" eb="19">
      <t>プン</t>
    </rPh>
    <rPh sb="19" eb="21">
      <t>イカ</t>
    </rPh>
    <phoneticPr fontId="2"/>
  </si>
  <si>
    <t>入校式</t>
    <rPh sb="0" eb="1">
      <t>ニュウ</t>
    </rPh>
    <rPh sb="1" eb="2">
      <t>コウ</t>
    </rPh>
    <rPh sb="2" eb="3">
      <t>シキ</t>
    </rPh>
    <phoneticPr fontId="2"/>
  </si>
  <si>
    <t>×</t>
    <phoneticPr fontId="2"/>
  </si>
  <si>
    <t>↑Ｗ：上段、Ｄ：下段</t>
    <phoneticPr fontId="2"/>
  </si>
  <si>
    <t>↑Ｗ：上段、Ｄ：中段、Ｈ：下段</t>
    <phoneticPr fontId="2"/>
  </si>
  <si>
    <t>最低履行人数（人） ※</t>
    <rPh sb="0" eb="2">
      <t>サイテイ</t>
    </rPh>
    <rPh sb="2" eb="4">
      <t>リコウ</t>
    </rPh>
    <rPh sb="4" eb="6">
      <t>ニンズウ</t>
    </rPh>
    <rPh sb="7" eb="8">
      <t>ニン</t>
    </rPh>
    <phoneticPr fontId="2"/>
  </si>
  <si>
    <t xml:space="preserve">受託可能月 </t>
    <rPh sb="0" eb="2">
      <t>ジュタク</t>
    </rPh>
    <rPh sb="2" eb="4">
      <t>カノウ</t>
    </rPh>
    <rPh sb="4" eb="5">
      <t>ツキ</t>
    </rPh>
    <phoneticPr fontId="2"/>
  </si>
  <si>
    <t>↑専修学校・企業・事業主・NPO・その他(具体的に)</t>
    <rPh sb="1" eb="3">
      <t>センシュウ</t>
    </rPh>
    <rPh sb="3" eb="5">
      <t>ガッコウ</t>
    </rPh>
    <rPh sb="6" eb="8">
      <t>キギョウ</t>
    </rPh>
    <rPh sb="9" eb="12">
      <t>ジギョウヌシ</t>
    </rPh>
    <rPh sb="19" eb="20">
      <t>タ</t>
    </rPh>
    <rPh sb="21" eb="24">
      <t>グタイテキ</t>
    </rPh>
    <phoneticPr fontId="2"/>
  </si>
  <si>
    <t>実施施設１の最寄り駅</t>
    <rPh sb="0" eb="2">
      <t>ジッシ</t>
    </rPh>
    <rPh sb="2" eb="4">
      <t>シセツ</t>
    </rPh>
    <rPh sb="6" eb="8">
      <t>モヨリ</t>
    </rPh>
    <rPh sb="9" eb="10">
      <t>エキ</t>
    </rPh>
    <phoneticPr fontId="2"/>
  </si>
  <si>
    <t>↑バス使用の場合はバス停も記入</t>
    <rPh sb="3" eb="5">
      <t>シヨウ</t>
    </rPh>
    <rPh sb="6" eb="8">
      <t>バアイ</t>
    </rPh>
    <rPh sb="11" eb="12">
      <t>テイ</t>
    </rPh>
    <rPh sb="13" eb="15">
      <t>キニュウ</t>
    </rPh>
    <phoneticPr fontId="2"/>
  </si>
  <si>
    <t>↑訓練全体で使用する教室数を記入</t>
    <phoneticPr fontId="2"/>
  </si>
  <si>
    <t>委託訓練使用教室数（室）</t>
    <rPh sb="0" eb="2">
      <t>イタク</t>
    </rPh>
    <rPh sb="2" eb="4">
      <t>クンレン</t>
    </rPh>
    <rPh sb="4" eb="5">
      <t>ツカ</t>
    </rPh>
    <rPh sb="5" eb="6">
      <t>ヨウ</t>
    </rPh>
    <rPh sb="6" eb="8">
      <t>キョウシツ</t>
    </rPh>
    <rPh sb="8" eb="9">
      <t>スウ</t>
    </rPh>
    <rPh sb="10" eb="11">
      <t>シツ</t>
    </rPh>
    <phoneticPr fontId="2"/>
  </si>
  <si>
    <t>↑ 訓練施設全体での使用の有無を記入</t>
    <phoneticPr fontId="2"/>
  </si>
  <si>
    <t xml:space="preserve">机の形状
(１人用・２人用・等) </t>
    <rPh sb="0" eb="1">
      <t>ツクエ</t>
    </rPh>
    <rPh sb="2" eb="4">
      <t>ケイジョウ</t>
    </rPh>
    <rPh sb="7" eb="9">
      <t>ニンヨウ</t>
    </rPh>
    <rPh sb="11" eb="12">
      <t>ニン</t>
    </rPh>
    <rPh sb="12" eb="13">
      <t>ヨウ</t>
    </rPh>
    <rPh sb="14" eb="15">
      <t>トウ</t>
    </rPh>
    <phoneticPr fontId="2"/>
  </si>
  <si>
    <t xml:space="preserve">アスベスト使用の有無（有・無）
</t>
    <rPh sb="5" eb="7">
      <t>シヨウ</t>
    </rPh>
    <rPh sb="8" eb="10">
      <t>ウム</t>
    </rPh>
    <rPh sb="11" eb="12">
      <t>ア</t>
    </rPh>
    <rPh sb="13" eb="14">
      <t>ナ</t>
    </rPh>
    <phoneticPr fontId="2"/>
  </si>
  <si>
    <t>ＯＡ教室１
（教室１とは別にＯＡ教室を設け、訓練で使用する場合に記入）</t>
    <rPh sb="2" eb="4">
      <t>キョウシツ</t>
    </rPh>
    <phoneticPr fontId="2"/>
  </si>
  <si>
    <t xml:space="preserve">休憩室 </t>
    <rPh sb="0" eb="3">
      <t>キュウケイシツ</t>
    </rPh>
    <phoneticPr fontId="2"/>
  </si>
  <si>
    <t xml:space="preserve">喫煙所 </t>
    <rPh sb="0" eb="2">
      <t>キツエン</t>
    </rPh>
    <rPh sb="2" eb="3">
      <t>ジョ</t>
    </rPh>
    <phoneticPr fontId="2"/>
  </si>
  <si>
    <t>机の形状
(１人用・２人用・等)　</t>
    <rPh sb="0" eb="1">
      <t>ツクエ</t>
    </rPh>
    <rPh sb="2" eb="4">
      <t>ケイジョウ</t>
    </rPh>
    <rPh sb="7" eb="9">
      <t>ニンヨウ</t>
    </rPh>
    <rPh sb="11" eb="12">
      <t>ニン</t>
    </rPh>
    <rPh sb="12" eb="13">
      <t>ヨウ</t>
    </rPh>
    <rPh sb="14" eb="15">
      <t>トウ</t>
    </rPh>
    <phoneticPr fontId="2"/>
  </si>
  <si>
    <t>↑委託事業（案）の番号</t>
    <phoneticPr fontId="2"/>
  </si>
  <si>
    <t>↑２０文字以内で設定（全角・半角ともに）</t>
    <phoneticPr fontId="2"/>
  </si>
  <si>
    <t xml:space="preserve">コース分類番号 </t>
    <rPh sb="3" eb="5">
      <t>ブンルイ</t>
    </rPh>
    <rPh sb="5" eb="7">
      <t>バンゴウ</t>
    </rPh>
    <phoneticPr fontId="2"/>
  </si>
  <si>
    <t>訓練科名(受講生がイメージしやすい名称を)</t>
    <rPh sb="0" eb="2">
      <t>クンレン</t>
    </rPh>
    <rPh sb="2" eb="4">
      <t>カメイ</t>
    </rPh>
    <rPh sb="5" eb="8">
      <t>ジュコウセイ</t>
    </rPh>
    <rPh sb="17" eb="19">
      <t>メイショウ</t>
    </rPh>
    <phoneticPr fontId="2"/>
  </si>
  <si>
    <r>
      <t>↑紹介権がある場合は該当するところに</t>
    </r>
    <r>
      <rPr>
        <b/>
        <sz val="11"/>
        <rFont val="ＭＳ Ｐゴシック"/>
        <family val="3"/>
        <charset val="128"/>
      </rPr>
      <t>○</t>
    </r>
    <r>
      <rPr>
        <sz val="11"/>
        <rFont val="ＭＳ Ｐゴシック"/>
        <family val="3"/>
        <charset val="128"/>
      </rPr>
      <t>を記入</t>
    </r>
    <rPh sb="1" eb="3">
      <t>ショウカイ</t>
    </rPh>
    <rPh sb="3" eb="4">
      <t>ケン</t>
    </rPh>
    <rPh sb="7" eb="9">
      <t>バアイ</t>
    </rPh>
    <rPh sb="10" eb="12">
      <t>ガイトウ</t>
    </rPh>
    <rPh sb="20" eb="22">
      <t>キニュウ</t>
    </rPh>
    <phoneticPr fontId="2"/>
  </si>
  <si>
    <t>企業説明会等の機会設置の有無</t>
    <rPh sb="0" eb="2">
      <t>キギョウ</t>
    </rPh>
    <rPh sb="2" eb="5">
      <t>セツメイカイ</t>
    </rPh>
    <rPh sb="5" eb="6">
      <t>トウ</t>
    </rPh>
    <rPh sb="7" eb="9">
      <t>キカイ</t>
    </rPh>
    <rPh sb="9" eb="11">
      <t>セッチ</t>
    </rPh>
    <rPh sb="12" eb="14">
      <t>ウム</t>
    </rPh>
    <phoneticPr fontId="2"/>
  </si>
  <si>
    <t>↑具体的には就職支援カリキュラムに記載する事</t>
    <rPh sb="1" eb="4">
      <t>グタイテキ</t>
    </rPh>
    <rPh sb="6" eb="8">
      <t>シュウショク</t>
    </rPh>
    <rPh sb="8" eb="10">
      <t>シエン</t>
    </rPh>
    <rPh sb="17" eb="19">
      <t>キサイ</t>
    </rPh>
    <rPh sb="21" eb="22">
      <t>コト</t>
    </rPh>
    <phoneticPr fontId="2"/>
  </si>
  <si>
    <t>↑その他の場合は具体的に記入</t>
    <rPh sb="5" eb="7">
      <t>バアイ</t>
    </rPh>
    <phoneticPr fontId="2"/>
  </si>
  <si>
    <t xml:space="preserve">インターネット（常時開放・時間限定)  </t>
    <rPh sb="8" eb="10">
      <t>ジョウジ</t>
    </rPh>
    <rPh sb="10" eb="12">
      <t>カイホウ</t>
    </rPh>
    <rPh sb="13" eb="15">
      <t>ジカン</t>
    </rPh>
    <rPh sb="15" eb="17">
      <t>ゲンテイ</t>
    </rPh>
    <phoneticPr fontId="2"/>
  </si>
  <si>
    <t xml:space="preserve">（具体的内容）
</t>
    <rPh sb="1" eb="4">
      <t>グタイテキ</t>
    </rPh>
    <rPh sb="4" eb="6">
      <t>ナイヨウ</t>
    </rPh>
    <phoneticPr fontId="2"/>
  </si>
  <si>
    <t>↑Ｗ：上段、Ｄ：中段、Ｈ：下段</t>
    <phoneticPr fontId="2"/>
  </si>
  <si>
    <t>↑Ｗ：上段、Ｄ：下段</t>
    <rPh sb="8" eb="9">
      <t>シタ</t>
    </rPh>
    <phoneticPr fontId="2"/>
  </si>
  <si>
    <t>5月</t>
    <rPh sb="1" eb="2">
      <t>ガツ</t>
    </rPh>
    <phoneticPr fontId="2"/>
  </si>
  <si>
    <t>6月</t>
    <rPh sb="1" eb="2">
      <t>ガツ</t>
    </rPh>
    <phoneticPr fontId="2"/>
  </si>
  <si>
    <t>7月</t>
    <rPh sb="1" eb="2">
      <t>ガツ</t>
    </rPh>
    <phoneticPr fontId="2"/>
  </si>
  <si>
    <t>8月</t>
    <rPh sb="1" eb="2">
      <t>ガツ</t>
    </rPh>
    <phoneticPr fontId="2"/>
  </si>
  <si>
    <t>10月</t>
    <rPh sb="2" eb="3">
      <t>ガツ</t>
    </rPh>
    <phoneticPr fontId="2"/>
  </si>
  <si>
    <t>1月</t>
    <rPh sb="1" eb="2">
      <t>ガツ</t>
    </rPh>
    <phoneticPr fontId="2"/>
  </si>
  <si>
    <t>2月</t>
    <rPh sb="1" eb="2">
      <t>ガツ</t>
    </rPh>
    <phoneticPr fontId="2"/>
  </si>
  <si>
    <t>3月</t>
    <rPh sb="1" eb="2">
      <t>ガツ</t>
    </rPh>
    <phoneticPr fontId="2"/>
  </si>
  <si>
    <t>8月</t>
    <rPh sb="1" eb="2">
      <t>ガツ</t>
    </rPh>
    <phoneticPr fontId="2"/>
  </si>
  <si>
    <t>9月</t>
    <rPh sb="1" eb="2">
      <t>ガツ</t>
    </rPh>
    <phoneticPr fontId="2"/>
  </si>
  <si>
    <t>3月</t>
    <rPh sb="1" eb="2">
      <t>ガツ</t>
    </rPh>
    <phoneticPr fontId="2"/>
  </si>
  <si>
    <t>-</t>
    <phoneticPr fontId="2"/>
  </si>
  <si>
    <t>就職支援
部門</t>
    <rPh sb="0" eb="2">
      <t>シュウショク</t>
    </rPh>
    <rPh sb="2" eb="4">
      <t>シエン</t>
    </rPh>
    <rPh sb="5" eb="7">
      <t>ブモン</t>
    </rPh>
    <phoneticPr fontId="2"/>
  </si>
  <si>
    <t>人</t>
    <rPh sb="0" eb="1">
      <t>ニン</t>
    </rPh>
    <phoneticPr fontId="2"/>
  </si>
  <si>
    <t>ジョブカード</t>
    <phoneticPr fontId="2"/>
  </si>
  <si>
    <t>○</t>
    <phoneticPr fontId="2"/>
  </si>
  <si>
    <t>うち その他就職支援担当者数</t>
    <rPh sb="5" eb="6">
      <t>タ</t>
    </rPh>
    <rPh sb="6" eb="8">
      <t>シュウショク</t>
    </rPh>
    <rPh sb="8" eb="10">
      <t>シエン</t>
    </rPh>
    <rPh sb="10" eb="12">
      <t>タントウ</t>
    </rPh>
    <rPh sb="12" eb="13">
      <t>シャ</t>
    </rPh>
    <rPh sb="13" eb="14">
      <t>スウ</t>
    </rPh>
    <phoneticPr fontId="2"/>
  </si>
  <si>
    <t>合　計</t>
    <rPh sb="0" eb="1">
      <t>ア</t>
    </rPh>
    <rPh sb="2" eb="3">
      <t>ケイ</t>
    </rPh>
    <phoneticPr fontId="2"/>
  </si>
  <si>
    <t>番号</t>
    <rPh sb="0" eb="2">
      <t>バンゴウ</t>
    </rPh>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</si>
  <si>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</si>
  <si>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</si>
  <si>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</si>
  <si>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</si>
  <si>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名称</t>
    <rPh sb="0" eb="2">
      <t>メイショウ</t>
    </rPh>
    <phoneticPr fontId="2"/>
  </si>
  <si>
    <t>受講生との
連絡体制</t>
    <rPh sb="0" eb="3">
      <t>ジュコウセイ</t>
    </rPh>
    <rPh sb="6" eb="8">
      <t>レンラク</t>
    </rPh>
    <rPh sb="8" eb="10">
      <t>タイセイ</t>
    </rPh>
    <phoneticPr fontId="2"/>
  </si>
  <si>
    <r>
      <t xml:space="preserve">就職支援時間数(コマ数)
</t>
    </r>
    <r>
      <rPr>
        <sz val="9"/>
        <rFont val="ＭＳ Ｐゴシック"/>
        <family val="3"/>
        <charset val="128"/>
      </rPr>
      <t>（実訓練時間数には含めない）</t>
    </r>
    <rPh sb="0" eb="2">
      <t>シュウショク</t>
    </rPh>
    <rPh sb="2" eb="4">
      <t>シエン</t>
    </rPh>
    <rPh sb="4" eb="7">
      <t>ジカンスウ</t>
    </rPh>
    <rPh sb="10" eb="11">
      <t>スウ</t>
    </rPh>
    <rPh sb="14" eb="15">
      <t>ジツ</t>
    </rPh>
    <rPh sb="15" eb="17">
      <t>クンレン</t>
    </rPh>
    <rPh sb="17" eb="20">
      <t>ジカンスウ</t>
    </rPh>
    <rPh sb="22" eb="23">
      <t>フク</t>
    </rPh>
    <phoneticPr fontId="2"/>
  </si>
  <si>
    <r>
      <t xml:space="preserve">実訓練実施時間数
</t>
    </r>
    <r>
      <rPr>
        <sz val="9"/>
        <rFont val="ＭＳ Ｐゴシック"/>
        <family val="3"/>
        <charset val="128"/>
      </rPr>
      <t>(コマ数)</t>
    </r>
    <rPh sb="0" eb="1">
      <t>ジツ</t>
    </rPh>
    <rPh sb="1" eb="3">
      <t>クンレン</t>
    </rPh>
    <rPh sb="3" eb="5">
      <t>ジッシ</t>
    </rPh>
    <rPh sb="5" eb="7">
      <t>ジカン</t>
    </rPh>
    <rPh sb="7" eb="8">
      <t>スウ</t>
    </rPh>
    <rPh sb="12" eb="13">
      <t>スウ</t>
    </rPh>
    <phoneticPr fontId="2"/>
  </si>
  <si>
    <t>取得認証
管理規定</t>
    <rPh sb="0" eb="2">
      <t>シュトク</t>
    </rPh>
    <rPh sb="2" eb="4">
      <t>ニンショウ</t>
    </rPh>
    <rPh sb="5" eb="7">
      <t>カンリ</t>
    </rPh>
    <rPh sb="7" eb="9">
      <t>キテイ</t>
    </rPh>
    <phoneticPr fontId="2"/>
  </si>
  <si>
    <t>個人情報管理体制</t>
    <rPh sb="0" eb="2">
      <t>コジン</t>
    </rPh>
    <rPh sb="2" eb="4">
      <t>ジョウホウ</t>
    </rPh>
    <rPh sb="4" eb="6">
      <t>カンリ</t>
    </rPh>
    <rPh sb="6" eb="8">
      <t>タイセイ</t>
    </rPh>
    <phoneticPr fontId="2"/>
  </si>
  <si>
    <t>具体的な管理方法
（内容）</t>
    <rPh sb="0" eb="3">
      <t>グタイテキ</t>
    </rPh>
    <rPh sb="4" eb="6">
      <t>カンリ</t>
    </rPh>
    <rPh sb="6" eb="8">
      <t>ホウホウ</t>
    </rPh>
    <rPh sb="10" eb="12">
      <t>ナイヨウ</t>
    </rPh>
    <phoneticPr fontId="2"/>
  </si>
  <si>
    <t>ジョブカード
作成アドバイザー</t>
    <rPh sb="7" eb="9">
      <t>サクセイ</t>
    </rPh>
    <phoneticPr fontId="2"/>
  </si>
  <si>
    <t>人</t>
    <rPh sb="0" eb="1">
      <t>ニン</t>
    </rPh>
    <phoneticPr fontId="2"/>
  </si>
  <si>
    <t>就職
担当者数
（合計）</t>
    <rPh sb="0" eb="2">
      <t>シュウショク</t>
    </rPh>
    <rPh sb="3" eb="5">
      <t>タントウ</t>
    </rPh>
    <rPh sb="5" eb="6">
      <t>シャ</t>
    </rPh>
    <rPh sb="6" eb="7">
      <t>スウ</t>
    </rPh>
    <rPh sb="9" eb="11">
      <t>ゴウケイ</t>
    </rPh>
    <phoneticPr fontId="2"/>
  </si>
  <si>
    <r>
      <t xml:space="preserve">ジョブカード
作成
アドバイザー
</t>
    </r>
    <r>
      <rPr>
        <sz val="6"/>
        <rFont val="ＭＳ Ｐゴシック"/>
        <family val="3"/>
        <charset val="128"/>
      </rPr>
      <t>資格の有無</t>
    </r>
    <rPh sb="7" eb="9">
      <t>サクセイ</t>
    </rPh>
    <rPh sb="17" eb="19">
      <t>シカク</t>
    </rPh>
    <rPh sb="20" eb="22">
      <t>ウム</t>
    </rPh>
    <phoneticPr fontId="2"/>
  </si>
  <si>
    <t>今回の
担当科目</t>
    <rPh sb="0" eb="2">
      <t>コンカイ</t>
    </rPh>
    <rPh sb="4" eb="6">
      <t>タントウ</t>
    </rPh>
    <rPh sb="6" eb="8">
      <t>カモク</t>
    </rPh>
    <phoneticPr fontId="2"/>
  </si>
  <si>
    <t>取得認証・
管理規定</t>
    <rPh sb="0" eb="2">
      <t>シュトク</t>
    </rPh>
    <rPh sb="2" eb="4">
      <t>ニンショウ</t>
    </rPh>
    <rPh sb="6" eb="8">
      <t>カンリ</t>
    </rPh>
    <rPh sb="8" eb="10">
      <t>キテイ</t>
    </rPh>
    <phoneticPr fontId="2"/>
  </si>
  <si>
    <t>＊</t>
    <phoneticPr fontId="2"/>
  </si>
  <si>
    <t>常駐ではない
担当者数</t>
    <rPh sb="0" eb="2">
      <t>ジョウチュウ</t>
    </rPh>
    <rPh sb="7" eb="9">
      <t>タントウ</t>
    </rPh>
    <rPh sb="9" eb="10">
      <t>シャ</t>
    </rPh>
    <rPh sb="10" eb="11">
      <t>スウ</t>
    </rPh>
    <phoneticPr fontId="2"/>
  </si>
  <si>
    <t>ジョブカード
作成
アドバイザー(人)</t>
    <rPh sb="7" eb="9">
      <t>サクセイ</t>
    </rPh>
    <rPh sb="17" eb="18">
      <t>ニン</t>
    </rPh>
    <phoneticPr fontId="2"/>
  </si>
  <si>
    <t>常　駐
担当者数</t>
    <rPh sb="0" eb="1">
      <t>ツネ</t>
    </rPh>
    <rPh sb="2" eb="3">
      <t>チュウ</t>
    </rPh>
    <rPh sb="4" eb="6">
      <t>タントウ</t>
    </rPh>
    <rPh sb="6" eb="7">
      <t>シャ</t>
    </rPh>
    <rPh sb="7" eb="8">
      <t>スウ</t>
    </rPh>
    <phoneticPr fontId="2"/>
  </si>
  <si>
    <t>⑪</t>
    <phoneticPr fontId="2"/>
  </si>
  <si>
    <t>該当する場合のみ</t>
    <phoneticPr fontId="2"/>
  </si>
  <si>
    <t>⑫</t>
    <phoneticPr fontId="2"/>
  </si>
  <si>
    <t>個人情報管理体制に関する認証取得
証明書・社内規定等の写し</t>
    <rPh sb="0" eb="2">
      <t>コジン</t>
    </rPh>
    <rPh sb="2" eb="4">
      <t>ジョウホウ</t>
    </rPh>
    <rPh sb="4" eb="6">
      <t>カンリ</t>
    </rPh>
    <rPh sb="6" eb="8">
      <t>タイセイ</t>
    </rPh>
    <rPh sb="9" eb="10">
      <t>カン</t>
    </rPh>
    <rPh sb="12" eb="14">
      <t>ニンショウ</t>
    </rPh>
    <rPh sb="14" eb="16">
      <t>シュトク</t>
    </rPh>
    <rPh sb="17" eb="19">
      <t>ショウメイ</t>
    </rPh>
    <rPh sb="19" eb="20">
      <t>ショ</t>
    </rPh>
    <rPh sb="21" eb="23">
      <t>シャナイ</t>
    </rPh>
    <rPh sb="23" eb="25">
      <t>キテイ</t>
    </rPh>
    <rPh sb="25" eb="26">
      <t>トウ</t>
    </rPh>
    <rPh sb="27" eb="28">
      <t>ウツ</t>
    </rPh>
    <phoneticPr fontId="2"/>
  </si>
  <si>
    <t>↑受入可能定員の８割以下（小数点以下切捨）または２０人以下のどちらか少ない人数が望ましい。</t>
    <rPh sb="1" eb="3">
      <t>ウケイレ</t>
    </rPh>
    <rPh sb="3" eb="5">
      <t>カノウ</t>
    </rPh>
    <rPh sb="5" eb="7">
      <t>テイイン</t>
    </rPh>
    <rPh sb="9" eb="10">
      <t>ワ</t>
    </rPh>
    <rPh sb="10" eb="12">
      <t>イカ</t>
    </rPh>
    <rPh sb="13" eb="15">
      <t>ショウスウ</t>
    </rPh>
    <rPh sb="15" eb="16">
      <t>テン</t>
    </rPh>
    <rPh sb="16" eb="18">
      <t>イカ</t>
    </rPh>
    <rPh sb="18" eb="20">
      <t>キリス</t>
    </rPh>
    <rPh sb="26" eb="27">
      <t>ニン</t>
    </rPh>
    <rPh sb="27" eb="29">
      <t>イカ</t>
    </rPh>
    <rPh sb="34" eb="35">
      <t>スク</t>
    </rPh>
    <rPh sb="37" eb="39">
      <t>ニンズウ</t>
    </rPh>
    <rPh sb="40" eb="41">
      <t>ノゾ</t>
    </rPh>
    <phoneticPr fontId="2"/>
  </si>
  <si>
    <t>登記簿謄本(法人登記)の写し</t>
    <rPh sb="0" eb="3">
      <t>トウキボ</t>
    </rPh>
    <rPh sb="3" eb="5">
      <t>トウホン</t>
    </rPh>
    <rPh sb="6" eb="8">
      <t>ホウジン</t>
    </rPh>
    <rPh sb="8" eb="10">
      <t>トウキ</t>
    </rPh>
    <rPh sb="12" eb="13">
      <t>ウツ</t>
    </rPh>
    <phoneticPr fontId="2"/>
  </si>
  <si>
    <t>登記簿謄本（建物）の写しまたは賃貸借契約書の写し</t>
    <rPh sb="0" eb="3">
      <t>トウキボ</t>
    </rPh>
    <rPh sb="3" eb="5">
      <t>トウホン</t>
    </rPh>
    <rPh sb="6" eb="8">
      <t>タテモノ</t>
    </rPh>
    <rPh sb="10" eb="11">
      <t>ウツ</t>
    </rPh>
    <rPh sb="15" eb="18">
      <t>チンタイシャク</t>
    </rPh>
    <rPh sb="18" eb="21">
      <t>ケイヤクショ</t>
    </rPh>
    <rPh sb="22" eb="23">
      <t>ウツ</t>
    </rPh>
    <phoneticPr fontId="2"/>
  </si>
  <si>
    <t>⑬</t>
    <phoneticPr fontId="2"/>
  </si>
  <si>
    <t>1機関1部</t>
    <rPh sb="1" eb="3">
      <t>キカン</t>
    </rPh>
    <rPh sb="4" eb="5">
      <t>ブ</t>
    </rPh>
    <phoneticPr fontId="2"/>
  </si>
  <si>
    <t>最新のものから過去３年分
1機関1部</t>
    <rPh sb="0" eb="2">
      <t>サイシン</t>
    </rPh>
    <rPh sb="7" eb="9">
      <t>カコ</t>
    </rPh>
    <rPh sb="10" eb="12">
      <t>ネンブン</t>
    </rPh>
    <rPh sb="14" eb="16">
      <t>キカン</t>
    </rPh>
    <rPh sb="17" eb="18">
      <t>ブ</t>
    </rPh>
    <phoneticPr fontId="2"/>
  </si>
  <si>
    <t>□□</t>
    <phoneticPr fontId="2"/>
  </si>
  <si>
    <t>◯</t>
    <phoneticPr fontId="2"/>
  </si>
  <si>
    <t>キャリアコンサルタント
ジョブカード作成アドバイザー</t>
    <rPh sb="18" eb="20">
      <t>サクセイ</t>
    </rPh>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</si>
  <si>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</si>
  <si>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</si>
  <si>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</si>
  <si>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</si>
  <si>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</si>
  <si>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就職活動日</t>
    <rPh sb="0" eb="5">
      <t>シュウショクカツドウビ</t>
    </rPh>
    <phoneticPr fontId="2"/>
  </si>
  <si>
    <t>○月△日実施</t>
    <rPh sb="0" eb="6">
      <t>マルガツサンカクニチジッシ</t>
    </rPh>
    <phoneticPr fontId="2"/>
  </si>
  <si>
    <t>ジョブ･カードの作成</t>
    <rPh sb="8" eb="10">
      <t>サクセイ</t>
    </rPh>
    <phoneticPr fontId="2"/>
  </si>
  <si>
    <t>ジョブ・カードの作成、</t>
    <rPh sb="8" eb="10">
      <t>サクセイ</t>
    </rPh>
    <phoneticPr fontId="2"/>
  </si>
  <si>
    <t>ジョブ・カードを活用したｷｬﾘｱｺﾝｻﾙﾃｨﾝｸﾞ、能力評価</t>
    <rPh sb="8" eb="10">
      <t>カツヨウ</t>
    </rPh>
    <rPh sb="26" eb="28">
      <t>ノウリョク</t>
    </rPh>
    <rPh sb="28" eb="30">
      <t>ヒョウカ</t>
    </rPh>
    <phoneticPr fontId="2"/>
  </si>
  <si>
    <t>委託訓練費1箇月
1人当たりの見積り予定経費（円）</t>
    <rPh sb="0" eb="2">
      <t>イタク</t>
    </rPh>
    <rPh sb="2" eb="4">
      <t>クンレン</t>
    </rPh>
    <rPh sb="4" eb="5">
      <t>ヒ</t>
    </rPh>
    <rPh sb="6" eb="7">
      <t>カ</t>
    </rPh>
    <rPh sb="7" eb="8">
      <t>ゲツ</t>
    </rPh>
    <rPh sb="10" eb="11">
      <t>ニン</t>
    </rPh>
    <rPh sb="11" eb="12">
      <t>ア</t>
    </rPh>
    <rPh sb="15" eb="17">
      <t>ミツモ</t>
    </rPh>
    <rPh sb="18" eb="20">
      <t>ヨテイ</t>
    </rPh>
    <rPh sb="20" eb="22">
      <t>ケイヒ</t>
    </rPh>
    <rPh sb="23" eb="24">
      <t>エン</t>
    </rPh>
    <phoneticPr fontId="2"/>
  </si>
  <si>
    <t xml:space="preserve">受講生1人当たりの床面積（㎡） </t>
    <rPh sb="0" eb="3">
      <t>ジュコウセイ</t>
    </rPh>
    <rPh sb="4" eb="5">
      <t>ニン</t>
    </rPh>
    <rPh sb="5" eb="6">
      <t>ア</t>
    </rPh>
    <rPh sb="9" eb="12">
      <t>ユカメンセキ</t>
    </rPh>
    <phoneticPr fontId="2"/>
  </si>
  <si>
    <t>委託訓練費見積り
（1箇月1人当たり）</t>
    <rPh sb="0" eb="2">
      <t>イタク</t>
    </rPh>
    <rPh sb="2" eb="4">
      <t>クンレン</t>
    </rPh>
    <rPh sb="4" eb="5">
      <t>ヒ</t>
    </rPh>
    <rPh sb="5" eb="7">
      <t>ミツモ</t>
    </rPh>
    <rPh sb="11" eb="12">
      <t>カ</t>
    </rPh>
    <rPh sb="12" eb="13">
      <t>ゲツ</t>
    </rPh>
    <rPh sb="14" eb="15">
      <t>ニン</t>
    </rPh>
    <rPh sb="15" eb="16">
      <t>ア</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</si>
  <si>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</si>
  <si>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</si>
  <si>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</si>
  <si>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所要時間(分)
(1分80m）</t>
    <rPh sb="0" eb="2">
      <t>ショヨウ</t>
    </rPh>
    <rPh sb="2" eb="4">
      <t>ジカン</t>
    </rPh>
    <rPh sb="5" eb="6">
      <t>フン</t>
    </rPh>
    <rPh sb="10" eb="11">
      <t>フン</t>
    </rPh>
    <phoneticPr fontId="2"/>
  </si>
  <si>
    <t>所要時間(分)
(1分80m）</t>
    <phoneticPr fontId="2"/>
  </si>
  <si>
    <t>受託申込書（様式一式）</t>
    <rPh sb="0" eb="2">
      <t>ジュタク</t>
    </rPh>
    <rPh sb="2" eb="5">
      <t>モウシコミショ</t>
    </rPh>
    <rPh sb="6" eb="8">
      <t>ヨウシキ</t>
    </rPh>
    <rPh sb="8" eb="10">
      <t>イッシキ</t>
    </rPh>
    <phoneticPr fontId="2"/>
  </si>
  <si>
    <t>東京都委託訓練 受託要件確認書</t>
    <rPh sb="0" eb="2">
      <t>トウキョウ</t>
    </rPh>
    <rPh sb="2" eb="3">
      <t>ト</t>
    </rPh>
    <rPh sb="3" eb="5">
      <t>イタク</t>
    </rPh>
    <rPh sb="5" eb="7">
      <t>クンレン</t>
    </rPh>
    <rPh sb="8" eb="10">
      <t>ジュタク</t>
    </rPh>
    <rPh sb="10" eb="12">
      <t>ヨウケン</t>
    </rPh>
    <rPh sb="12" eb="15">
      <t>カクニンショ</t>
    </rPh>
    <phoneticPr fontId="2"/>
  </si>
  <si>
    <t>科目
番号</t>
    <phoneticPr fontId="2"/>
  </si>
  <si>
    <t>●コース【学科・実技】の内容</t>
    <rPh sb="5" eb="7">
      <t>ガッカ</t>
    </rPh>
    <rPh sb="8" eb="10">
      <t>ジツギ</t>
    </rPh>
    <phoneticPr fontId="2"/>
  </si>
  <si>
    <t>≪実施施設≫</t>
    <phoneticPr fontId="2"/>
  </si>
  <si>
    <t>所在地：</t>
    <phoneticPr fontId="2"/>
  </si>
  <si>
    <t>≪最寄駅（路線）≫</t>
    <phoneticPr fontId="2"/>
  </si>
  <si>
    <t>記載不要</t>
    <rPh sb="0" eb="2">
      <t>キサイ</t>
    </rPh>
    <rPh sb="2" eb="4">
      <t>フヨウ</t>
    </rPh>
    <phoneticPr fontId="2"/>
  </si>
  <si>
    <t>≪定員≫</t>
    <phoneticPr fontId="2"/>
  </si>
  <si>
    <t>●目標とする人材像</t>
  </si>
  <si>
    <t>≪訓練期間≫</t>
    <phoneticPr fontId="2"/>
  </si>
  <si>
    <t>≪訓練時間≫</t>
    <phoneticPr fontId="2"/>
  </si>
  <si>
    <t>～</t>
    <phoneticPr fontId="2"/>
  </si>
  <si>
    <t>●修了後の関連職種</t>
  </si>
  <si>
    <t>●主な訓練カリキュラム</t>
  </si>
  <si>
    <t>学科</t>
  </si>
  <si>
    <t>・　　　　　　　　　　　　　　　　　・
・　　　　　　　　　　　　　　　　　・
・　　　　　　　　　　　　　　　　　・</t>
    <phoneticPr fontId="2"/>
  </si>
  <si>
    <t>●　月　日（　）　時</t>
    <rPh sb="2" eb="3">
      <t>ガツ</t>
    </rPh>
    <rPh sb="4" eb="5">
      <t>ニチ</t>
    </rPh>
    <rPh sb="9" eb="10">
      <t>ジ</t>
    </rPh>
    <phoneticPr fontId="2"/>
  </si>
  <si>
    <t>実技</t>
  </si>
  <si>
    <t>・　　　　　　　　　　　　　　　　　・
・　　　　　　　　　　　　　　　　　・
・　　　　　　　　　　　　　　　　　・</t>
    <phoneticPr fontId="2"/>
  </si>
  <si>
    <t>就職支援</t>
    <phoneticPr fontId="2"/>
  </si>
  <si>
    <t>≪備考≫</t>
    <rPh sb="1" eb="3">
      <t>ビコウ</t>
    </rPh>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</si>
  <si>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</si>
  <si>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常駐担当者数</t>
    <rPh sb="0" eb="2">
      <t>ジョウチュウ</t>
    </rPh>
    <phoneticPr fontId="37"/>
  </si>
  <si>
    <t>人</t>
    <rPh sb="0" eb="1">
      <t>ヒト</t>
    </rPh>
    <phoneticPr fontId="37"/>
  </si>
  <si>
    <t>常駐ではない担当者数</t>
    <rPh sb="6" eb="9">
      <t>タントウシャ</t>
    </rPh>
    <phoneticPr fontId="37"/>
  </si>
  <si>
    <t>※１契約者及び訓練規模等「事務部門(常駐担当者数及び常駐ではない担当者数)」を人数分記載してください。</t>
    <phoneticPr fontId="2"/>
  </si>
  <si>
    <t>番号</t>
    <rPh sb="0" eb="2">
      <t>バンゴウ</t>
    </rPh>
    <phoneticPr fontId="37"/>
  </si>
  <si>
    <t>常駐・非常駐</t>
    <rPh sb="0" eb="2">
      <t>ジョウチュウ</t>
    </rPh>
    <rPh sb="3" eb="4">
      <t>ヒ</t>
    </rPh>
    <rPh sb="4" eb="6">
      <t>ジョウチュウ</t>
    </rPh>
    <phoneticPr fontId="37"/>
  </si>
  <si>
    <t>主担当・補助</t>
    <rPh sb="0" eb="1">
      <t>シュ</t>
    </rPh>
    <rPh sb="1" eb="3">
      <t>タントウ</t>
    </rPh>
    <rPh sb="4" eb="6">
      <t>ホジョ</t>
    </rPh>
    <phoneticPr fontId="37"/>
  </si>
  <si>
    <t>氏名</t>
    <rPh sb="0" eb="2">
      <t>シメイ</t>
    </rPh>
    <phoneticPr fontId="37"/>
  </si>
  <si>
    <t>連絡先</t>
    <rPh sb="0" eb="3">
      <t>レンラクサキ</t>
    </rPh>
    <phoneticPr fontId="37"/>
  </si>
  <si>
    <t>事務部門業務以外との兼任状況</t>
    <rPh sb="0" eb="2">
      <t>ジム</t>
    </rPh>
    <rPh sb="2" eb="4">
      <t>ブモン</t>
    </rPh>
    <rPh sb="4" eb="6">
      <t>ギョウム</t>
    </rPh>
    <rPh sb="6" eb="8">
      <t>イガイ</t>
    </rPh>
    <rPh sb="10" eb="12">
      <t>ケンニン</t>
    </rPh>
    <rPh sb="12" eb="14">
      <t>ジョウキョウ</t>
    </rPh>
    <phoneticPr fontId="37"/>
  </si>
  <si>
    <t>備考</t>
    <rPh sb="0" eb="2">
      <t>ビコウ</t>
    </rPh>
    <phoneticPr fontId="37"/>
  </si>
  <si>
    <t>常駐</t>
    <rPh sb="0" eb="2">
      <t>ジョウチュウ</t>
    </rPh>
    <phoneticPr fontId="37"/>
  </si>
  <si>
    <t>非常駐</t>
    <rPh sb="0" eb="1">
      <t>ヒ</t>
    </rPh>
    <rPh sb="1" eb="3">
      <t>ジョウチュウ</t>
    </rPh>
    <phoneticPr fontId="37"/>
  </si>
  <si>
    <t>主担当</t>
    <rPh sb="0" eb="1">
      <t>シュ</t>
    </rPh>
    <rPh sb="1" eb="3">
      <t>タントウ</t>
    </rPh>
    <phoneticPr fontId="37"/>
  </si>
  <si>
    <t>補助</t>
    <rPh sb="0" eb="2">
      <t>ホジョ</t>
    </rPh>
    <phoneticPr fontId="37"/>
  </si>
  <si>
    <t>電話番号
(直通)</t>
    <rPh sb="0" eb="2">
      <t>デンワ</t>
    </rPh>
    <rPh sb="2" eb="4">
      <t>バンゴウ</t>
    </rPh>
    <rPh sb="6" eb="8">
      <t>チョクツウ</t>
    </rPh>
    <phoneticPr fontId="37"/>
  </si>
  <si>
    <t>自社
社員</t>
    <rPh sb="0" eb="2">
      <t>ジシャ</t>
    </rPh>
    <rPh sb="3" eb="5">
      <t>シャイン</t>
    </rPh>
    <phoneticPr fontId="37"/>
  </si>
  <si>
    <t>その他</t>
    <rPh sb="2" eb="3">
      <t>タ</t>
    </rPh>
    <phoneticPr fontId="37"/>
  </si>
  <si>
    <t>○</t>
  </si>
  <si>
    <t>　</t>
  </si>
  <si>
    <t>東京　太郎</t>
    <rPh sb="0" eb="2">
      <t>トウキョウ</t>
    </rPh>
    <rPh sb="3" eb="5">
      <t>タロウ</t>
    </rPh>
    <phoneticPr fontId="2"/>
  </si>
  <si>
    <t>03(0000)0000</t>
    <phoneticPr fontId="37"/>
  </si>
  <si>
    <t>合 計</t>
    <rPh sb="0" eb="1">
      <t>アイ</t>
    </rPh>
    <rPh sb="2" eb="3">
      <t>ケイ</t>
    </rPh>
    <phoneticPr fontId="37"/>
  </si>
  <si>
    <t>人</t>
    <rPh sb="0" eb="1">
      <t>ヒト</t>
    </rPh>
    <phoneticPr fontId="2"/>
  </si>
  <si>
    <t>専任部門社員数</t>
    <rPh sb="0" eb="2">
      <t>センニン</t>
    </rPh>
    <rPh sb="2" eb="4">
      <t>ブモン</t>
    </rPh>
    <rPh sb="4" eb="6">
      <t>シャイン</t>
    </rPh>
    <rPh sb="6" eb="7">
      <t>スウ</t>
    </rPh>
    <phoneticPr fontId="2"/>
  </si>
  <si>
    <t>受講対象</t>
    <phoneticPr fontId="2"/>
  </si>
  <si>
    <t>科名</t>
    <phoneticPr fontId="2"/>
  </si>
  <si>
    <t>就職支援時間内に実施</t>
  </si>
  <si>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</si>
  <si>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37"/>
  </si>
  <si>
    <t>提案科目
（同一・類似・別）</t>
    <rPh sb="0" eb="2">
      <t>テイアン</t>
    </rPh>
    <rPh sb="2" eb="4">
      <t>カモク</t>
    </rPh>
    <rPh sb="6" eb="8">
      <t>ドウイツ</t>
    </rPh>
    <rPh sb="9" eb="11">
      <t>ルイジ</t>
    </rPh>
    <rPh sb="12" eb="13">
      <t>ベツ</t>
    </rPh>
    <phoneticPr fontId="2"/>
  </si>
  <si>
    <t>コース
分類</t>
    <rPh sb="4" eb="6">
      <t>ブンルイ</t>
    </rPh>
    <phoneticPr fontId="37"/>
  </si>
  <si>
    <t>応募
者数</t>
    <rPh sb="0" eb="2">
      <t>オウボ</t>
    </rPh>
    <rPh sb="3" eb="4">
      <t>シャ</t>
    </rPh>
    <rPh sb="4" eb="5">
      <t>スウ</t>
    </rPh>
    <phoneticPr fontId="37"/>
  </si>
  <si>
    <t>入校
者数</t>
    <rPh sb="0" eb="2">
      <t>ニュウコウ</t>
    </rPh>
    <rPh sb="3" eb="4">
      <t>シャ</t>
    </rPh>
    <rPh sb="4" eb="5">
      <t>スウ</t>
    </rPh>
    <phoneticPr fontId="37"/>
  </si>
  <si>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</si>
  <si>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37"/>
  </si>
  <si>
    <t>修了生アンケート
(総合評価:
1.0～5.0)</t>
    <rPh sb="0" eb="3">
      <t>シュウリョウセイ</t>
    </rPh>
    <rPh sb="10" eb="12">
      <t>ソウゴウ</t>
    </rPh>
    <rPh sb="12" eb="14">
      <t>ヒョウカ</t>
    </rPh>
    <phoneticPr fontId="37"/>
  </si>
  <si>
    <t>情報通信関連コース</t>
  </si>
  <si>
    <t>□□□科</t>
    <phoneticPr fontId="37"/>
  </si>
  <si>
    <t>-</t>
    <phoneticPr fontId="37"/>
  </si>
  <si>
    <t>再就職促進訓練室</t>
    <rPh sb="0" eb="3">
      <t>サイシュウショク</t>
    </rPh>
    <rPh sb="3" eb="5">
      <t>ソクシン</t>
    </rPh>
    <rPh sb="5" eb="7">
      <t>クンレン</t>
    </rPh>
    <rPh sb="7" eb="8">
      <t>シツ</t>
    </rPh>
    <phoneticPr fontId="2"/>
  </si>
  <si>
    <t>類似</t>
  </si>
  <si>
    <t>再就職促進訓練室</t>
    <rPh sb="0" eb="8">
      <t>サイシュウショクソクシンクンレンシツ</t>
    </rPh>
    <phoneticPr fontId="37"/>
  </si>
  <si>
    <t>別</t>
  </si>
  <si>
    <t>就職促進コース（福祉・医療系)</t>
  </si>
  <si>
    <t>雇用就業部</t>
    <phoneticPr fontId="2"/>
  </si>
  <si>
    <t>訓練実施内容</t>
    <rPh sb="0" eb="2">
      <t>クンレン</t>
    </rPh>
    <rPh sb="2" eb="4">
      <t>ジッシ</t>
    </rPh>
    <rPh sb="4" eb="6">
      <t>ナイヨウ</t>
    </rPh>
    <phoneticPr fontId="37"/>
  </si>
  <si>
    <t>就職率（％）</t>
    <rPh sb="0" eb="2">
      <t>シュウショク</t>
    </rPh>
    <rPh sb="2" eb="3">
      <t>リツ</t>
    </rPh>
    <phoneticPr fontId="37"/>
  </si>
  <si>
    <t>修了生アンケート</t>
    <rPh sb="0" eb="3">
      <t>シュウリョウセイ</t>
    </rPh>
    <phoneticPr fontId="37"/>
  </si>
  <si>
    <t>年度</t>
    <rPh sb="0" eb="2">
      <t>ネンド</t>
    </rPh>
    <phoneticPr fontId="37"/>
  </si>
  <si>
    <t>科目</t>
    <rPh sb="0" eb="2">
      <t>カモク</t>
    </rPh>
    <phoneticPr fontId="37"/>
  </si>
  <si>
    <t>総合評価</t>
    <phoneticPr fontId="37"/>
  </si>
  <si>
    <t>科目数</t>
    <rPh sb="0" eb="2">
      <t>カモク</t>
    </rPh>
    <rPh sb="2" eb="3">
      <t>スウ</t>
    </rPh>
    <phoneticPr fontId="37"/>
  </si>
  <si>
    <t>コース別訓練実施状況</t>
    <rPh sb="3" eb="4">
      <t>ベツ</t>
    </rPh>
    <rPh sb="4" eb="6">
      <t>クンレン</t>
    </rPh>
    <rPh sb="6" eb="8">
      <t>ジッシ</t>
    </rPh>
    <rPh sb="8" eb="10">
      <t>ジョウキョウ</t>
    </rPh>
    <phoneticPr fontId="37"/>
  </si>
  <si>
    <t>定員
（Ａ）</t>
    <rPh sb="0" eb="2">
      <t>テイイン</t>
    </rPh>
    <phoneticPr fontId="37"/>
  </si>
  <si>
    <t>応募
者数
（Ｂ）</t>
    <rPh sb="0" eb="2">
      <t>オウボ</t>
    </rPh>
    <rPh sb="3" eb="4">
      <t>シャ</t>
    </rPh>
    <rPh sb="4" eb="5">
      <t>スウ</t>
    </rPh>
    <phoneticPr fontId="37"/>
  </si>
  <si>
    <t>応募倍率（%)
（対定員）
＝(Ｂ/Ａ)</t>
    <rPh sb="9" eb="10">
      <t>タイ</t>
    </rPh>
    <rPh sb="10" eb="12">
      <t>テイイン</t>
    </rPh>
    <phoneticPr fontId="37"/>
  </si>
  <si>
    <t>入校者数（C)</t>
    <phoneticPr fontId="37"/>
  </si>
  <si>
    <t>就職者数
（D）</t>
    <rPh sb="0" eb="2">
      <t>シュウショク</t>
    </rPh>
    <rPh sb="2" eb="3">
      <t>シャ</t>
    </rPh>
    <rPh sb="3" eb="4">
      <t>スウ</t>
    </rPh>
    <phoneticPr fontId="37"/>
  </si>
  <si>
    <t>対入校者数
＝（D/C）</t>
    <phoneticPr fontId="37"/>
  </si>
  <si>
    <t>対定員率
＝（D/Ａ）</t>
    <rPh sb="0" eb="1">
      <t>タイ</t>
    </rPh>
    <rPh sb="1" eb="3">
      <t>テイイン</t>
    </rPh>
    <rPh sb="3" eb="4">
      <t>リツ</t>
    </rPh>
    <phoneticPr fontId="37"/>
  </si>
  <si>
    <t>年度全科目平均</t>
    <rPh sb="0" eb="2">
      <t>ネンド</t>
    </rPh>
    <rPh sb="2" eb="3">
      <t>ゼン</t>
    </rPh>
    <rPh sb="3" eb="5">
      <t>カモク</t>
    </rPh>
    <rPh sb="5" eb="7">
      <t>ヘイキン</t>
    </rPh>
    <phoneticPr fontId="37"/>
  </si>
  <si>
    <t>情報通信関連コース</t>
    <rPh sb="0" eb="2">
      <t>ジョウホウ</t>
    </rPh>
    <rPh sb="2" eb="4">
      <t>ツウシン</t>
    </rPh>
    <rPh sb="4" eb="6">
      <t>カンレン</t>
    </rPh>
    <phoneticPr fontId="37"/>
  </si>
  <si>
    <t>就職促進コース(福祉・医療系)</t>
    <rPh sb="0" eb="2">
      <t>シュウショク</t>
    </rPh>
    <rPh sb="2" eb="4">
      <t>ソクシン</t>
    </rPh>
    <rPh sb="8" eb="10">
      <t>フクシ</t>
    </rPh>
    <rPh sb="11" eb="13">
      <t>イリョウ</t>
    </rPh>
    <rPh sb="13" eb="14">
      <t>ケイ</t>
    </rPh>
    <phoneticPr fontId="37"/>
  </si>
  <si>
    <t>就職促進コース(総務・経理系)</t>
    <rPh sb="0" eb="2">
      <t>シュウショク</t>
    </rPh>
    <rPh sb="2" eb="4">
      <t>ソクシン</t>
    </rPh>
    <rPh sb="8" eb="10">
      <t>ソウム</t>
    </rPh>
    <rPh sb="11" eb="13">
      <t>ケイリ</t>
    </rPh>
    <rPh sb="13" eb="14">
      <t>ケイ</t>
    </rPh>
    <phoneticPr fontId="37"/>
  </si>
  <si>
    <t>就職促進コース(サービス系)</t>
    <rPh sb="0" eb="2">
      <t>シュウショク</t>
    </rPh>
    <rPh sb="2" eb="4">
      <t>ソクシン</t>
    </rPh>
    <rPh sb="12" eb="13">
      <t>ケイ</t>
    </rPh>
    <phoneticPr fontId="37"/>
  </si>
  <si>
    <t>就職促進コース(その他)</t>
    <rPh sb="0" eb="2">
      <t>シュウショク</t>
    </rPh>
    <rPh sb="2" eb="4">
      <t>ソクシン</t>
    </rPh>
    <rPh sb="10" eb="11">
      <t>タ</t>
    </rPh>
    <phoneticPr fontId="37"/>
  </si>
  <si>
    <t>上記以外</t>
    <rPh sb="0" eb="2">
      <t>ジョウキ</t>
    </rPh>
    <rPh sb="2" eb="4">
      <t>イガイ</t>
    </rPh>
    <phoneticPr fontId="37"/>
  </si>
  <si>
    <t>平成29年度（合計値、平均値）</t>
    <rPh sb="0" eb="2">
      <t>ヘイセイ</t>
    </rPh>
    <rPh sb="4" eb="6">
      <t>ネンド</t>
    </rPh>
    <rPh sb="7" eb="10">
      <t>ゴウケイチ</t>
    </rPh>
    <rPh sb="11" eb="14">
      <t>ヘイキンチ</t>
    </rPh>
    <phoneticPr fontId="37"/>
  </si>
  <si>
    <t>29年度全科目</t>
    <rPh sb="2" eb="4">
      <t>ネンド</t>
    </rPh>
    <rPh sb="4" eb="5">
      <t>ゼン</t>
    </rPh>
    <rPh sb="5" eb="7">
      <t>カモク</t>
    </rPh>
    <phoneticPr fontId="37"/>
  </si>
  <si>
    <t>平成30年度（合計値、平均値）</t>
    <rPh sb="0" eb="2">
      <t>ヘイセイ</t>
    </rPh>
    <rPh sb="4" eb="6">
      <t>ネンド</t>
    </rPh>
    <rPh sb="7" eb="10">
      <t>ゴウケイチ</t>
    </rPh>
    <rPh sb="11" eb="14">
      <t>ヘイキンチ</t>
    </rPh>
    <phoneticPr fontId="37"/>
  </si>
  <si>
    <t>-</t>
    <phoneticPr fontId="37"/>
  </si>
  <si>
    <t>30年度全科目</t>
    <rPh sb="2" eb="4">
      <t>ネンド</t>
    </rPh>
    <rPh sb="4" eb="5">
      <t>ゼン</t>
    </rPh>
    <rPh sb="5" eb="7">
      <t>カモク</t>
    </rPh>
    <phoneticPr fontId="37"/>
  </si>
  <si>
    <t>全年度科目</t>
    <rPh sb="0" eb="1">
      <t>ゼン</t>
    </rPh>
    <rPh sb="1" eb="3">
      <t>ネンド</t>
    </rPh>
    <rPh sb="3" eb="5">
      <t>カモク</t>
    </rPh>
    <phoneticPr fontId="37"/>
  </si>
  <si>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</si>
  <si>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</si>
  <si>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</si>
  <si>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民間教育機関におけるサービスガイドライン研修受講の有無</t>
    <rPh sb="0" eb="2">
      <t>ミンカン</t>
    </rPh>
    <rPh sb="2" eb="4">
      <t>キョウイク</t>
    </rPh>
    <rPh sb="4" eb="6">
      <t>キカン</t>
    </rPh>
    <rPh sb="20" eb="22">
      <t>ケンシュウ</t>
    </rPh>
    <rPh sb="22" eb="24">
      <t>ジュコウ</t>
    </rPh>
    <rPh sb="25" eb="27">
      <t>ウム</t>
    </rPh>
    <phoneticPr fontId="2"/>
  </si>
  <si>
    <t>⑭</t>
    <phoneticPr fontId="2"/>
  </si>
  <si>
    <t>民間教育訓練機関における職業訓練サービスガイドライン研修を受講したことを証明するもの</t>
    <rPh sb="0" eb="2">
      <t>ミンカン</t>
    </rPh>
    <rPh sb="2" eb="4">
      <t>キョウイク</t>
    </rPh>
    <rPh sb="4" eb="6">
      <t>クンレン</t>
    </rPh>
    <rPh sb="6" eb="8">
      <t>キカン</t>
    </rPh>
    <rPh sb="12" eb="14">
      <t>ショクギョウ</t>
    </rPh>
    <rPh sb="14" eb="16">
      <t>クンレン</t>
    </rPh>
    <rPh sb="26" eb="28">
      <t>ケンシュウ</t>
    </rPh>
    <rPh sb="29" eb="31">
      <t>ジュコウ</t>
    </rPh>
    <rPh sb="36" eb="38">
      <t>ショウメイ</t>
    </rPh>
    <phoneticPr fontId="2"/>
  </si>
  <si>
    <t>1機関1部
※受講している場合のみ</t>
    <rPh sb="1" eb="3">
      <t>キカン</t>
    </rPh>
    <rPh sb="4" eb="5">
      <t>ブ</t>
    </rPh>
    <rPh sb="7" eb="9">
      <t>ジュコウ</t>
    </rPh>
    <rPh sb="13" eb="15">
      <t>バアイ</t>
    </rPh>
    <phoneticPr fontId="2"/>
  </si>
  <si>
    <t>⑮</t>
    <phoneticPr fontId="2"/>
  </si>
  <si>
    <t>開講時期
（平成28年4月以降）</t>
    <rPh sb="0" eb="2">
      <t>カイコウ</t>
    </rPh>
    <rPh sb="2" eb="4">
      <t>ジキ</t>
    </rPh>
    <rPh sb="6" eb="8">
      <t>ヘイセイ</t>
    </rPh>
    <rPh sb="10" eb="11">
      <t>ネン</t>
    </rPh>
    <rPh sb="12" eb="15">
      <t>ガツイコウ</t>
    </rPh>
    <phoneticPr fontId="2"/>
  </si>
  <si>
    <r>
      <t>平成2</t>
    </r>
    <r>
      <rPr>
        <sz val="11"/>
        <rFont val="ＭＳ Ｐゴシック"/>
        <family val="3"/>
        <charset val="128"/>
      </rPr>
      <t>8年7月</t>
    </r>
    <rPh sb="0" eb="2">
      <t>ヘイセイ</t>
    </rPh>
    <rPh sb="4" eb="5">
      <t>ネン</t>
    </rPh>
    <rPh sb="6" eb="7">
      <t>ガツ</t>
    </rPh>
    <phoneticPr fontId="2"/>
  </si>
  <si>
    <r>
      <t>平成2</t>
    </r>
    <r>
      <rPr>
        <sz val="11"/>
        <rFont val="ＭＳ Ｐゴシック"/>
        <family val="3"/>
        <charset val="128"/>
      </rPr>
      <t>9年4月</t>
    </r>
    <rPh sb="0" eb="2">
      <t>ヘイセイ</t>
    </rPh>
    <rPh sb="4" eb="5">
      <t>ネン</t>
    </rPh>
    <rPh sb="6" eb="7">
      <t>ガツ</t>
    </rPh>
    <phoneticPr fontId="2"/>
  </si>
  <si>
    <r>
      <t>平成</t>
    </r>
    <r>
      <rPr>
        <sz val="11"/>
        <rFont val="ＭＳ Ｐゴシック"/>
        <family val="3"/>
        <charset val="128"/>
      </rPr>
      <t>30年10月</t>
    </r>
    <rPh sb="0" eb="2">
      <t>ヘイセイ</t>
    </rPh>
    <rPh sb="4" eb="5">
      <t>ネン</t>
    </rPh>
    <rPh sb="7" eb="8">
      <t>ガツ</t>
    </rPh>
    <phoneticPr fontId="2"/>
  </si>
  <si>
    <t>○○県</t>
    <rPh sb="2" eb="3">
      <t>ケン</t>
    </rPh>
    <phoneticPr fontId="2"/>
  </si>
  <si>
    <t>○○府</t>
    <rPh sb="2" eb="3">
      <t>フ</t>
    </rPh>
    <phoneticPr fontId="2"/>
  </si>
  <si>
    <t>訓練
修了
者</t>
    <rPh sb="0" eb="2">
      <t>クンレン</t>
    </rPh>
    <rPh sb="3" eb="5">
      <t>シュウリョウ</t>
    </rPh>
    <rPh sb="6" eb="7">
      <t>シャ</t>
    </rPh>
    <phoneticPr fontId="37"/>
  </si>
  <si>
    <t>就職のための中退者</t>
    <rPh sb="0" eb="2">
      <t>シュウショク</t>
    </rPh>
    <rPh sb="6" eb="9">
      <t>チュウタイシャ</t>
    </rPh>
    <phoneticPr fontId="37"/>
  </si>
  <si>
    <t>訓練修了3箇月後の就職者数</t>
    <rPh sb="0" eb="2">
      <t>クンレン</t>
    </rPh>
    <rPh sb="2" eb="4">
      <t>シュウリョウ</t>
    </rPh>
    <rPh sb="5" eb="7">
      <t>カゲツ</t>
    </rPh>
    <rPh sb="7" eb="8">
      <t>ノチ</t>
    </rPh>
    <rPh sb="9" eb="11">
      <t>シュウショク</t>
    </rPh>
    <rPh sb="11" eb="12">
      <t>シャ</t>
    </rPh>
    <rPh sb="12" eb="13">
      <t>スウ</t>
    </rPh>
    <phoneticPr fontId="37"/>
  </si>
  <si>
    <t xml:space="preserve">東京都における実績の有無 </t>
    <rPh sb="0" eb="2">
      <t>トウキョウ</t>
    </rPh>
    <rPh sb="2" eb="3">
      <t>ト</t>
    </rPh>
    <rPh sb="7" eb="9">
      <t>ジッセキ</t>
    </rPh>
    <rPh sb="10" eb="12">
      <t>ウム</t>
    </rPh>
    <phoneticPr fontId="2"/>
  </si>
  <si>
    <t>≪施設見学会日程≫（予定）</t>
    <rPh sb="10" eb="12">
      <t>ヨテイ</t>
    </rPh>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</si>
  <si>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</si>
  <si>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●受験できる関連資格</t>
    <phoneticPr fontId="2"/>
  </si>
  <si>
    <t>●修了後取得できる資格</t>
    <phoneticPr fontId="2"/>
  </si>
  <si>
    <t>代表者職氏名</t>
    <rPh sb="0" eb="3">
      <t>ダイヒョウシャ</t>
    </rPh>
    <rPh sb="3" eb="4">
      <t>ショク</t>
    </rPh>
    <rPh sb="4" eb="6">
      <t>シメイ</t>
    </rPh>
    <phoneticPr fontId="2"/>
  </si>
  <si>
    <t xml:space="preserve"> TEL：</t>
    <phoneticPr fontId="2"/>
  </si>
  <si>
    <t>令和2年度（合計値、平均値）</t>
    <rPh sb="0" eb="2">
      <t>レイワ</t>
    </rPh>
    <rPh sb="3" eb="5">
      <t>ネンド</t>
    </rPh>
    <rPh sb="6" eb="9">
      <t>ゴウケイチ</t>
    </rPh>
    <rPh sb="10" eb="13">
      <t>ヘイキンチ</t>
    </rPh>
    <phoneticPr fontId="37"/>
  </si>
  <si>
    <t>平成31（令和元）年度（合計値、平均値）</t>
    <rPh sb="0" eb="2">
      <t>ヘイセイ</t>
    </rPh>
    <rPh sb="5" eb="7">
      <t>レイワ</t>
    </rPh>
    <rPh sb="7" eb="8">
      <t>ガン</t>
    </rPh>
    <rPh sb="9" eb="11">
      <t>ネンド</t>
    </rPh>
    <rPh sb="12" eb="15">
      <t>ゴウケイチ</t>
    </rPh>
    <rPh sb="16" eb="19">
      <t>ヘイキンチ</t>
    </rPh>
    <phoneticPr fontId="37"/>
  </si>
  <si>
    <t>開講時期
（平成29年
4月以降）</t>
    <rPh sb="0" eb="2">
      <t>カイコウ</t>
    </rPh>
    <rPh sb="2" eb="4">
      <t>ジキ</t>
    </rPh>
    <rPh sb="6" eb="8">
      <t>ヘイセイ</t>
    </rPh>
    <rPh sb="10" eb="11">
      <t>ネン</t>
    </rPh>
    <rPh sb="13" eb="14">
      <t>ガツ</t>
    </rPh>
    <rPh sb="14" eb="16">
      <t>イコウ</t>
    </rPh>
    <phoneticPr fontId="2"/>
  </si>
  <si>
    <t>31年度全科目</t>
    <rPh sb="2" eb="4">
      <t>ネンド</t>
    </rPh>
    <rPh sb="4" eb="5">
      <t>ゼン</t>
    </rPh>
    <rPh sb="5" eb="7">
      <t>カモク</t>
    </rPh>
    <phoneticPr fontId="37"/>
  </si>
  <si>
    <t>2年度全科目</t>
    <rPh sb="1" eb="3">
      <t>ネンド</t>
    </rPh>
    <rPh sb="3" eb="4">
      <t>ゼン</t>
    </rPh>
    <rPh sb="4" eb="6">
      <t>カモク</t>
    </rPh>
    <phoneticPr fontId="37"/>
  </si>
  <si>
    <t>　</t>
    <phoneticPr fontId="2"/>
  </si>
  <si>
    <t>■■■科</t>
    <phoneticPr fontId="37"/>
  </si>
  <si>
    <t>☆☆☆科</t>
    <rPh sb="3" eb="4">
      <t>カ</t>
    </rPh>
    <phoneticPr fontId="2"/>
  </si>
  <si>
    <t>キャリア
コンサルタント</t>
    <phoneticPr fontId="2"/>
  </si>
  <si>
    <t>うち キャリアコンサルタント数</t>
    <rPh sb="14" eb="15">
      <t>スウ</t>
    </rPh>
    <phoneticPr fontId="2"/>
  </si>
  <si>
    <t>うち キャリアカウンセラー取得者数（人）</t>
    <rPh sb="13" eb="16">
      <t>シュトクシャ</t>
    </rPh>
    <rPh sb="16" eb="17">
      <t>スウ</t>
    </rPh>
    <rPh sb="18" eb="19">
      <t>ニン</t>
    </rPh>
    <phoneticPr fontId="2"/>
  </si>
  <si>
    <t>11月</t>
    <rPh sb="2" eb="3">
      <t>ガツ</t>
    </rPh>
    <phoneticPr fontId="2"/>
  </si>
  <si>
    <t>12月</t>
    <rPh sb="2" eb="3">
      <t>ガツ</t>
    </rPh>
    <phoneticPr fontId="2"/>
  </si>
  <si>
    <t>（例）　　　　　○×マスター</t>
    <rPh sb="1" eb="2">
      <t>レイ</t>
    </rPh>
    <phoneticPr fontId="2"/>
  </si>
  <si>
    <t>「●就職支援の内容【参考】」削除</t>
    <rPh sb="14" eb="16">
      <t>サクジョ</t>
    </rPh>
    <phoneticPr fontId="2"/>
  </si>
  <si>
    <t>≪地図≫</t>
    <phoneticPr fontId="2"/>
  </si>
  <si>
    <t>≪費用≫</t>
    <rPh sb="1" eb="3">
      <t>ヒヨウ</t>
    </rPh>
    <phoneticPr fontId="2"/>
  </si>
  <si>
    <t>教科書代 ：</t>
    <phoneticPr fontId="2"/>
  </si>
  <si>
    <t>その他 ：</t>
    <rPh sb="2" eb="3">
      <t>タ</t>
    </rPh>
    <phoneticPr fontId="2"/>
  </si>
  <si>
    <t>※事前予約不要</t>
    <phoneticPr fontId="2"/>
  </si>
  <si>
    <t>ﾊﾟｿｺﾝﾚﾍﾞﾙ</t>
    <phoneticPr fontId="2"/>
  </si>
  <si>
    <t>該当なし</t>
  </si>
  <si>
    <t>１２　ポジションシート（受講生募集パンフレットに活用）</t>
    <rPh sb="12" eb="15">
      <t>ジュコウセイ</t>
    </rPh>
    <rPh sb="15" eb="17">
      <t>ボシュウ</t>
    </rPh>
    <rPh sb="24" eb="26">
      <t>カツヨウ</t>
    </rPh>
    <phoneticPr fontId="2"/>
  </si>
  <si>
    <t>事業者番号
(介護関連のみ)</t>
    <rPh sb="0" eb="2">
      <t>ジギョウ</t>
    </rPh>
    <rPh sb="2" eb="3">
      <t>シャ</t>
    </rPh>
    <rPh sb="3" eb="5">
      <t>バンゴウ</t>
    </rPh>
    <rPh sb="7" eb="9">
      <t>カイゴ</t>
    </rPh>
    <rPh sb="9" eb="11">
      <t>カンレン</t>
    </rPh>
    <phoneticPr fontId="2"/>
  </si>
  <si>
    <t>↑「代表取締役」等、職名も記載。</t>
    <rPh sb="2" eb="4">
      <t>ダイヒョウ</t>
    </rPh>
    <rPh sb="4" eb="7">
      <t>トリシマリヤク</t>
    </rPh>
    <rPh sb="8" eb="9">
      <t>ナド</t>
    </rPh>
    <rPh sb="10" eb="12">
      <t>ショクメイ</t>
    </rPh>
    <rPh sb="13" eb="15">
      <t>キサイ</t>
    </rPh>
    <phoneticPr fontId="2"/>
  </si>
  <si>
    <t>↑「東介初学～～」等の事業者番号を記載。</t>
    <rPh sb="2" eb="3">
      <t>ヒガシ</t>
    </rPh>
    <rPh sb="3" eb="4">
      <t>スケ</t>
    </rPh>
    <rPh sb="4" eb="5">
      <t>ハツ</t>
    </rPh>
    <rPh sb="5" eb="6">
      <t>ガク</t>
    </rPh>
    <rPh sb="9" eb="10">
      <t>ナド</t>
    </rPh>
    <rPh sb="11" eb="14">
      <t>ジギョウシャ</t>
    </rPh>
    <rPh sb="14" eb="16">
      <t>バンゴウ</t>
    </rPh>
    <rPh sb="17" eb="19">
      <t>キサイ</t>
    </rPh>
    <phoneticPr fontId="2"/>
  </si>
  <si>
    <t>↑終了時刻の違う授業日がある場合、括弧書きで記載。【例】16:00（17:00）</t>
    <rPh sb="1" eb="3">
      <t>シュウリョウ</t>
    </rPh>
    <rPh sb="3" eb="5">
      <t>ジコク</t>
    </rPh>
    <rPh sb="6" eb="7">
      <t>チガ</t>
    </rPh>
    <rPh sb="8" eb="10">
      <t>ジュギョウ</t>
    </rPh>
    <rPh sb="10" eb="11">
      <t>ビ</t>
    </rPh>
    <rPh sb="14" eb="16">
      <t>バアイ</t>
    </rPh>
    <phoneticPr fontId="2"/>
  </si>
  <si>
    <t>平成29年7月</t>
    <rPh sb="0" eb="2">
      <t>ヘイセイ</t>
    </rPh>
    <rPh sb="4" eb="5">
      <t>ネン</t>
    </rPh>
    <rPh sb="6" eb="7">
      <t>ガツ</t>
    </rPh>
    <phoneticPr fontId="2"/>
  </si>
  <si>
    <t>平成30年4月</t>
    <rPh sb="0" eb="2">
      <t>ヘイセイ</t>
    </rPh>
    <rPh sb="4" eb="5">
      <t>ネン</t>
    </rPh>
    <rPh sb="6" eb="7">
      <t>ガツ</t>
    </rPh>
    <phoneticPr fontId="2"/>
  </si>
  <si>
    <t>平成31年10月</t>
    <rPh sb="0" eb="2">
      <t>ヘイセイ</t>
    </rPh>
    <rPh sb="4" eb="5">
      <t>ネン</t>
    </rPh>
    <rPh sb="7" eb="8">
      <t>ガツ</t>
    </rPh>
    <phoneticPr fontId="2"/>
  </si>
  <si>
    <t>↑生徒分の台数のみ記載。（教員用は除く。</t>
    <rPh sb="1" eb="3">
      <t>セイト</t>
    </rPh>
    <rPh sb="3" eb="4">
      <t>ブン</t>
    </rPh>
    <rPh sb="5" eb="7">
      <t>ダイスウ</t>
    </rPh>
    <rPh sb="9" eb="11">
      <t>キサイ</t>
    </rPh>
    <rPh sb="13" eb="16">
      <t>キョウインヨウ</t>
    </rPh>
    <rPh sb="17" eb="18">
      <t>ノゾ</t>
    </rPh>
    <phoneticPr fontId="2"/>
  </si>
  <si>
    <t>あり
（受動喫煙防止等の必要な措置済み）</t>
    <rPh sb="4" eb="6">
      <t>ジュドウ</t>
    </rPh>
    <rPh sb="6" eb="8">
      <t>キツエン</t>
    </rPh>
    <rPh sb="8" eb="10">
      <t>ボウシ</t>
    </rPh>
    <rPh sb="10" eb="11">
      <t>ナド</t>
    </rPh>
    <rPh sb="12" eb="14">
      <t>ヒツヨウ</t>
    </rPh>
    <rPh sb="15" eb="17">
      <t>ソチ</t>
    </rPh>
    <rPh sb="17" eb="18">
      <t>スミ</t>
    </rPh>
    <phoneticPr fontId="2"/>
  </si>
  <si>
    <t>↑同じ建物内で使用可能なトイレの個数を記載</t>
    <rPh sb="1" eb="2">
      <t>オナ</t>
    </rPh>
    <rPh sb="3" eb="5">
      <t>タテモノ</t>
    </rPh>
    <rPh sb="5" eb="6">
      <t>ナイ</t>
    </rPh>
    <rPh sb="7" eb="9">
      <t>シヨウ</t>
    </rPh>
    <rPh sb="9" eb="11">
      <t>カノウ</t>
    </rPh>
    <rPh sb="16" eb="18">
      <t>コスウ</t>
    </rPh>
    <rPh sb="19" eb="21">
      <t>キサイ</t>
    </rPh>
    <phoneticPr fontId="2"/>
  </si>
  <si>
    <t>使用可能なトイレの個数</t>
    <rPh sb="0" eb="2">
      <t>シヨウ</t>
    </rPh>
    <rPh sb="2" eb="4">
      <t>カノウ</t>
    </rPh>
    <rPh sb="9" eb="11">
      <t>コスウ</t>
    </rPh>
    <phoneticPr fontId="2"/>
  </si>
  <si>
    <t>使用可能なトイレの個数</t>
    <phoneticPr fontId="2"/>
  </si>
  <si>
    <t>なし</t>
    <phoneticPr fontId="2"/>
  </si>
  <si>
    <t>あり
（受動喫煙防止等の必要な措置済み）</t>
    <rPh sb="4" eb="6">
      <t>ジュドウ</t>
    </rPh>
    <rPh sb="6" eb="8">
      <t>キツエン</t>
    </rPh>
    <rPh sb="8" eb="10">
      <t>ボウシ</t>
    </rPh>
    <rPh sb="10" eb="11">
      <t>トウ</t>
    </rPh>
    <rPh sb="12" eb="14">
      <t>ヒツヨウ</t>
    </rPh>
    <rPh sb="15" eb="17">
      <t>ソチ</t>
    </rPh>
    <rPh sb="17" eb="18">
      <t>ズ</t>
    </rPh>
    <phoneticPr fontId="2"/>
  </si>
  <si>
    <t>あり
（必要な措置は未実施だが、訓練開始までに実施予定）</t>
    <rPh sb="18" eb="20">
      <t>カイシ</t>
    </rPh>
    <phoneticPr fontId="2"/>
  </si>
  <si>
    <t>あり
（必要な措置は未実施だが、訓練開始までに実施予定）</t>
    <rPh sb="10" eb="13">
      <t>ミジッシ</t>
    </rPh>
    <rPh sb="16" eb="18">
      <t>クンレン</t>
    </rPh>
    <rPh sb="18" eb="20">
      <t>カイシ</t>
    </rPh>
    <rPh sb="23" eb="25">
      <t>ジッシ</t>
    </rPh>
    <rPh sb="25" eb="27">
      <t>ヨテイ</t>
    </rPh>
    <phoneticPr fontId="2"/>
  </si>
  <si>
    <t>使用可能なトイレの個数２</t>
    <phoneticPr fontId="2"/>
  </si>
  <si>
    <t>あり
（受動喫煙防止等の必要な措置済み）</t>
    <phoneticPr fontId="2"/>
  </si>
  <si>
    <t>あり
（必要な措置は未実施だが、訓練開始までに実施予定）</t>
    <phoneticPr fontId="2"/>
  </si>
  <si>
    <t>男性用</t>
    <phoneticPr fontId="2"/>
  </si>
  <si>
    <t>使用可能なトイレの個数２</t>
    <phoneticPr fontId="2"/>
  </si>
  <si>
    <t>なし</t>
    <phoneticPr fontId="2"/>
  </si>
  <si>
    <t>訓練履修後自動的に取得可能な資格等</t>
    <rPh sb="0" eb="2">
      <t>クンレン</t>
    </rPh>
    <rPh sb="2" eb="4">
      <t>リシュウ</t>
    </rPh>
    <rPh sb="4" eb="5">
      <t>ゴ</t>
    </rPh>
    <rPh sb="5" eb="8">
      <t>ジドウテキ</t>
    </rPh>
    <rPh sb="9" eb="11">
      <t>シュトク</t>
    </rPh>
    <rPh sb="11" eb="13">
      <t>カノウ</t>
    </rPh>
    <rPh sb="14" eb="16">
      <t>シカク</t>
    </rPh>
    <rPh sb="16" eb="17">
      <t>ナド</t>
    </rPh>
    <phoneticPr fontId="2"/>
  </si>
  <si>
    <t>目標とする資格（受験可能な資格等）</t>
    <rPh sb="0" eb="2">
      <t>モクヒョウ</t>
    </rPh>
    <rPh sb="5" eb="7">
      <t>シカク</t>
    </rPh>
    <rPh sb="8" eb="10">
      <t>ジュケン</t>
    </rPh>
    <rPh sb="10" eb="12">
      <t>カノウ</t>
    </rPh>
    <rPh sb="13" eb="15">
      <t>シカク</t>
    </rPh>
    <rPh sb="15" eb="16">
      <t>ナド</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</si>
  <si>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</si>
  <si>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</si>
  <si>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キャリアコンサルタント</t>
    <phoneticPr fontId="2"/>
  </si>
  <si>
    <t>委託訓練業務
専任</t>
    <rPh sb="0" eb="2">
      <t>イタク</t>
    </rPh>
    <rPh sb="2" eb="4">
      <t>クンレン</t>
    </rPh>
    <rPh sb="4" eb="6">
      <t>ギョウム</t>
    </rPh>
    <rPh sb="7" eb="9">
      <t>センニン</t>
    </rPh>
    <phoneticPr fontId="37"/>
  </si>
  <si>
    <t>◎東京 一郎</t>
    <rPh sb="1" eb="3">
      <t>トウキョウ</t>
    </rPh>
    <rPh sb="4" eb="6">
      <t>イチロウ</t>
    </rPh>
    <phoneticPr fontId="2"/>
  </si>
  <si>
    <t>講師と兼任</t>
    <rPh sb="0" eb="2">
      <t>コウシ</t>
    </rPh>
    <rPh sb="3" eb="5">
      <t>ケンニン</t>
    </rPh>
    <phoneticPr fontId="37"/>
  </si>
  <si>
    <t>就職支援担当と兼任</t>
    <rPh sb="0" eb="2">
      <t>シュウショク</t>
    </rPh>
    <rPh sb="2" eb="4">
      <t>シエン</t>
    </rPh>
    <rPh sb="4" eb="6">
      <t>タントウ</t>
    </rPh>
    <rPh sb="7" eb="9">
      <t>ケンニン</t>
    </rPh>
    <phoneticPr fontId="37"/>
  </si>
  <si>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</si>
  <si>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</si>
  <si>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</si>
  <si>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</si>
  <si>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2020入力表（オンライン）</t>
    <rPh sb="4" eb="6">
      <t>ニュウリョク</t>
    </rPh>
    <rPh sb="6" eb="7">
      <t>ヒョウ</t>
    </rPh>
    <phoneticPr fontId="2"/>
  </si>
  <si>
    <t>令和２年度　再就職促進オンライン委託訓練　受託申込書（提案書）</t>
    <rPh sb="0" eb="2">
      <t>レイワ</t>
    </rPh>
    <rPh sb="3" eb="5">
      <t>ネンド</t>
    </rPh>
    <rPh sb="5" eb="7">
      <t>ヘイネンド</t>
    </rPh>
    <rPh sb="6" eb="9">
      <t>サイシュウショク</t>
    </rPh>
    <rPh sb="9" eb="11">
      <t>ソクシン</t>
    </rPh>
    <rPh sb="16" eb="18">
      <t>イタク</t>
    </rPh>
    <rPh sb="18" eb="20">
      <t>クンレン</t>
    </rPh>
    <rPh sb="21" eb="23">
      <t>ジュタク</t>
    </rPh>
    <rPh sb="23" eb="26">
      <t>モウシコミショ</t>
    </rPh>
    <rPh sb="27" eb="30">
      <t>テイアンショ</t>
    </rPh>
    <phoneticPr fontId="2"/>
  </si>
  <si>
    <t>再就職促進オンライン委託訓練</t>
  </si>
  <si>
    <t>１０　再就職促進オンライン委託訓練　　月別訓練カリキュラム</t>
    <rPh sb="3" eb="6">
      <t>サイシュウショク</t>
    </rPh>
    <rPh sb="6" eb="8">
      <t>ソクシン</t>
    </rPh>
    <rPh sb="13" eb="15">
      <t>イタク</t>
    </rPh>
    <rPh sb="15" eb="17">
      <t>クンレン</t>
    </rPh>
    <rPh sb="19" eb="21">
      <t>ツキベツ</t>
    </rPh>
    <rPh sb="21" eb="23">
      <t>クンレン</t>
    </rPh>
    <phoneticPr fontId="2"/>
  </si>
  <si>
    <t>１１　再就職促進オンライン委託訓練　使用予定テキスト</t>
    <rPh sb="3" eb="6">
      <t>サイシュウショク</t>
    </rPh>
    <rPh sb="6" eb="8">
      <t>ソクシン</t>
    </rPh>
    <rPh sb="13" eb="15">
      <t>イタク</t>
    </rPh>
    <rPh sb="15" eb="17">
      <t>クンレン</t>
    </rPh>
    <rPh sb="18" eb="20">
      <t>シヨウ</t>
    </rPh>
    <rPh sb="20" eb="22">
      <t>ヨテイ</t>
    </rPh>
    <phoneticPr fontId="2"/>
  </si>
  <si>
    <t>≪再就職促進オンライン委託訓練≫</t>
    <rPh sb="1" eb="4">
      <t>サイシュウショク</t>
    </rPh>
    <rPh sb="4" eb="6">
      <t>ソクシン</t>
    </rPh>
    <rPh sb="11" eb="13">
      <t>イタク</t>
    </rPh>
    <rPh sb="13" eb="15">
      <t>クンレン</t>
    </rPh>
    <phoneticPr fontId="2"/>
  </si>
  <si>
    <t>介護職員初任者研修科目における救済措置の実施（概要）</t>
    <phoneticPr fontId="2"/>
  </si>
  <si>
    <t>「介護職員初任者研修」対象訓練で、補講を実施予定の場合のみ</t>
    <phoneticPr fontId="2"/>
  </si>
  <si>
    <t>うちオンライン時間</t>
    <rPh sb="7" eb="9">
      <t>ジカン</t>
    </rPh>
    <phoneticPr fontId="2"/>
  </si>
  <si>
    <t>うちオンライン</t>
    <phoneticPr fontId="2"/>
  </si>
  <si>
    <t>受講方法</t>
    <rPh sb="0" eb="2">
      <t>ジュコウ</t>
    </rPh>
    <rPh sb="2" eb="4">
      <t>ホウホウ</t>
    </rPh>
    <phoneticPr fontId="2"/>
  </si>
  <si>
    <t>１４　受託申込提出物一覧</t>
    <rPh sb="3" eb="5">
      <t>ジュタク</t>
    </rPh>
    <rPh sb="5" eb="7">
      <t>モウシコミ</t>
    </rPh>
    <rPh sb="7" eb="9">
      <t>テイシュツ</t>
    </rPh>
    <rPh sb="9" eb="10">
      <t>ブツ</t>
    </rPh>
    <rPh sb="10" eb="12">
      <t>イチラン</t>
    </rPh>
    <phoneticPr fontId="2"/>
  </si>
  <si>
    <t>１３　オンライン環境等</t>
    <rPh sb="8" eb="10">
      <t>カンキョウ</t>
    </rPh>
    <rPh sb="10" eb="11">
      <t>トウ</t>
    </rPh>
    <phoneticPr fontId="2"/>
  </si>
  <si>
    <t>可</t>
    <rPh sb="0" eb="1">
      <t>カ</t>
    </rPh>
    <phoneticPr fontId="2"/>
  </si>
  <si>
    <t>不可</t>
    <rPh sb="0" eb="2">
      <t>フカ</t>
    </rPh>
    <phoneticPr fontId="2"/>
  </si>
  <si>
    <t>訓練受講時の本人確認方法</t>
    <rPh sb="0" eb="2">
      <t>クンレン</t>
    </rPh>
    <rPh sb="2" eb="4">
      <t>ジュコウ</t>
    </rPh>
    <rPh sb="4" eb="5">
      <t>ジ</t>
    </rPh>
    <rPh sb="6" eb="8">
      <t>ホンニン</t>
    </rPh>
    <rPh sb="8" eb="10">
      <t>カクニン</t>
    </rPh>
    <rPh sb="10" eb="12">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</si>
  <si>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</si>
  <si>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</si>
  <si>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オンライン訓練に必要な設備の無償貸与</t>
    <rPh sb="5" eb="7">
      <t>クンレン</t>
    </rPh>
    <rPh sb="8" eb="10">
      <t>ヒツヨウ</t>
    </rPh>
    <rPh sb="11" eb="13">
      <t>セツビ</t>
    </rPh>
    <rPh sb="14" eb="16">
      <t>ムショウ</t>
    </rPh>
    <rPh sb="16" eb="18">
      <t>タイヨ</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</si>
  <si>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</si>
  <si>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</si>
  <si>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パソコン以外に受講可能なデバイス（具体例）</t>
    <rPh sb="4" eb="6">
      <t>イガイ</t>
    </rPh>
    <rPh sb="7" eb="9">
      <t>ジュコウ</t>
    </rPh>
    <rPh sb="9" eb="11">
      <t>カノウ</t>
    </rPh>
    <rPh sb="17" eb="19">
      <t>グタイ</t>
    </rPh>
    <rPh sb="19" eb="20">
      <t>レイ</t>
    </rPh>
    <phoneticPr fontId="2"/>
  </si>
  <si>
    <t>うちオンライン時間数</t>
    <rPh sb="7" eb="9">
      <t>ジカン</t>
    </rPh>
    <rPh sb="9" eb="10">
      <t>スウ</t>
    </rPh>
    <phoneticPr fontId="2"/>
  </si>
  <si>
    <t>必要な設備・推奨環境</t>
    <rPh sb="0" eb="2">
      <t>ヒツヨウ</t>
    </rPh>
    <rPh sb="3" eb="5">
      <t>セツビ</t>
    </rPh>
    <phoneticPr fontId="2"/>
  </si>
  <si>
    <t>オンライン訓練で使用するテレビ会議システム等</t>
    <rPh sb="15" eb="17">
      <t>カイギ</t>
    </rPh>
    <rPh sb="21" eb="22">
      <t>ナド</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</si>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</sst>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0_ "/>
    <numFmt numFmtId="179" formatCode="0.0_);[Red]\(0.0\)"/>
    <numFmt numFmtId="180" formatCode="0.0_ "/>
    <numFmt numFmtId="181" formatCode="#,##0.00_ "/>
    <numFmt numFmtId="182" formatCode="0_ "/>
    <numFmt numFmtId="183" formatCode="0_);[Red]\(0\)"/>
    <numFmt numFmtId="184" formatCode="#,##0;&quot;△ &quot;#,##0"/>
    <numFmt numFmtId="185" formatCode="d"/>
    <numFmt numFmtId="186" formatCode="aaa"/>
    <numFmt numFmtId="187" formatCode="m&quot;月&quot;"/>
    <numFmt numFmtId="188" formatCode="&quot;×    &quot;#,##0"/>
    <numFmt numFmtId="189" formatCode="#\ &quot;人用&quot;"/>
    <numFmt numFmtId="190" formatCode="&quot;W :  &quot;#,##0"/>
    <numFmt numFmtId="191" formatCode="&quot;D :  &quot;#,##0"/>
    <numFmt numFmtId="192" formatCode="&quot;H :  &quot;#,##0"/>
    <numFmt numFmtId="193" formatCode="[&lt;=999]000;[&lt;=9999]000\-00;000\-0000"/>
    <numFmt numFmtId="194" formatCode="#\ &quot;時間&quot;"/>
    <numFmt numFmtId="195" formatCode="#\ &quot;字&quot;"/>
    <numFmt numFmtId="196" formatCode="#\ &quot;人&quot;"/>
    <numFmt numFmtId="197" formatCode="#\ &quot;円&quot;"/>
    <numFmt numFmtId="198" formatCode="&quot;［&quot;#\ &quot;H&quot;&quot;］&quot;"/>
    <numFmt numFmtId="199" formatCode="&quot;≦&quot;#\ &quot;字&quot;"/>
    <numFmt numFmtId="200" formatCode="0.0"/>
    <numFmt numFmtId="201" formatCode="0.0%"/>
  </numFmts>
  <fonts count="5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20"/>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18"/>
      <name val="HG創英角ｺﾞｼｯｸUB"/>
      <family val="3"/>
      <charset val="128"/>
    </font>
    <font>
      <b/>
      <sz val="12"/>
      <name val="ＭＳ ゴシック"/>
      <family val="3"/>
      <charset val="128"/>
    </font>
    <font>
      <sz val="11"/>
      <name val="ＭＳ Ｐ明朝"/>
      <family val="1"/>
      <charset val="128"/>
    </font>
    <font>
      <b/>
      <u/>
      <sz val="11"/>
      <name val="ＭＳ Ｐ明朝"/>
      <family val="1"/>
      <charset val="128"/>
    </font>
    <font>
      <sz val="8"/>
      <color indexed="81"/>
      <name val="ＭＳ Ｐゴシック"/>
      <family val="3"/>
      <charset val="128"/>
    </font>
    <font>
      <sz val="24"/>
      <name val="ＭＳ Ｐゴシック"/>
      <family val="3"/>
      <charset val="128"/>
    </font>
    <font>
      <sz val="9"/>
      <color indexed="81"/>
      <name val="ＭＳ Ｐゴシック"/>
      <family val="3"/>
      <charset val="128"/>
    </font>
    <font>
      <sz val="10"/>
      <name val="ＭＳ Ｐ明朝"/>
      <family val="1"/>
      <charset val="128"/>
    </font>
    <font>
      <b/>
      <sz val="11"/>
      <color indexed="81"/>
      <name val="ＭＳ Ｐゴシック"/>
      <family val="3"/>
      <charset val="128"/>
    </font>
    <font>
      <b/>
      <sz val="9"/>
      <color indexed="81"/>
      <name val="ＭＳ Ｐゴシック"/>
      <family val="3"/>
      <charset val="128"/>
    </font>
    <font>
      <b/>
      <sz val="10"/>
      <color indexed="81"/>
      <name val="ＭＳ Ｐゴシック"/>
      <family val="3"/>
      <charset val="128"/>
    </font>
    <font>
      <sz val="11"/>
      <color indexed="81"/>
      <name val="ＭＳ Ｐゴシック"/>
      <family val="3"/>
      <charset val="128"/>
    </font>
    <font>
      <sz val="11"/>
      <color theme="0"/>
      <name val="ＭＳ Ｐゴシック"/>
      <family val="3"/>
      <charset val="128"/>
    </font>
    <font>
      <b/>
      <u/>
      <sz val="9"/>
      <color indexed="81"/>
      <name val="ＭＳ Ｐゴシック"/>
      <family val="3"/>
      <charset val="128"/>
    </font>
    <font>
      <sz val="6"/>
      <name val="ＭＳ Ｐゴシック"/>
      <family val="2"/>
      <charset val="128"/>
      <scheme val="minor"/>
    </font>
    <font>
      <sz val="10"/>
      <color indexed="81"/>
      <name val="ＭＳ Ｐゴシック"/>
      <family val="3"/>
      <charset val="128"/>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6"/>
      <name val="ＭＳ Ｐゴシック"/>
      <family val="3"/>
      <charset val="128"/>
    </font>
    <font>
      <b/>
      <sz val="18"/>
      <name val="ＭＳ Ｐゴシック"/>
      <family val="3"/>
      <charset val="128"/>
    </font>
    <font>
      <u/>
      <sz val="9"/>
      <color indexed="10"/>
      <name val="ＭＳ Ｐゴシック"/>
      <family val="3"/>
      <charset val="128"/>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sz val="11"/>
      <color theme="1"/>
      <name val="ＭＳ Ｐゴシック"/>
      <family val="3"/>
      <charset val="128"/>
    </font>
    <font>
      <sz val="16"/>
      <color indexed="81"/>
      <name val="ＭＳ Ｐゴシック"/>
      <family val="3"/>
      <charset val="128"/>
    </font>
    <font>
      <sz val="16"/>
      <color indexed="10"/>
      <name val="ＭＳ Ｐゴシック"/>
      <family val="3"/>
      <charset val="128"/>
    </font>
    <font>
      <sz val="16"/>
      <color indexed="39"/>
      <name val="ＭＳ Ｐゴシック"/>
      <family val="3"/>
      <charset val="128"/>
    </font>
    <font>
      <sz val="11"/>
      <color rgb="FFFF0000"/>
      <name val="ＭＳ Ｐゴシック"/>
      <family val="3"/>
      <charset val="128"/>
    </font>
    <font>
      <b/>
      <sz val="12"/>
      <color indexed="10"/>
      <name val="MS P ゴシック"/>
      <family val="3"/>
      <charset val="128"/>
    </font>
    <font>
      <b/>
      <sz val="9"/>
      <color indexed="10"/>
      <name val="MS P ゴシック"/>
      <family val="3"/>
      <charset val="128"/>
    </font>
  </fonts>
  <fills count="2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125">
        <bgColor indexed="41"/>
      </patternFill>
    </fill>
    <fill>
      <patternFill patternType="gray0625"/>
    </fill>
    <fill>
      <patternFill patternType="solid">
        <fgColor indexed="45"/>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gray125">
        <bgColor theme="8" tint="0.79998168889431442"/>
      </patternFill>
    </fill>
    <fill>
      <patternFill patternType="gray125">
        <bgColor theme="8" tint="0.79995117038483843"/>
      </patternFill>
    </fill>
    <fill>
      <patternFill patternType="solid">
        <fgColor rgb="FFFFFF99"/>
        <bgColor indexed="64"/>
      </patternFill>
    </fill>
    <fill>
      <patternFill patternType="solid">
        <fgColor rgb="FFFFFB05"/>
        <bgColor indexed="64"/>
      </patternFill>
    </fill>
    <fill>
      <patternFill patternType="mediumGray">
        <bgColor rgb="FFCCFFFF"/>
      </patternFill>
    </fill>
    <fill>
      <patternFill patternType="solid">
        <fgColor theme="0" tint="-0.14999847407452621"/>
        <bgColor indexed="64"/>
      </patternFill>
    </fill>
    <fill>
      <patternFill patternType="mediumGray">
        <bgColor theme="0" tint="-0.14999847407452621"/>
      </patternFill>
    </fill>
    <fill>
      <patternFill patternType="gray125">
        <bgColor rgb="FFFFFF00"/>
      </patternFill>
    </fill>
    <fill>
      <patternFill patternType="solid">
        <fgColor rgb="FF92D050"/>
        <bgColor indexed="64"/>
      </patternFill>
    </fill>
  </fills>
  <borders count="46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dashed">
        <color indexed="64"/>
      </right>
      <top style="thin">
        <color indexed="64"/>
      </top>
      <bottom/>
      <diagonal/>
    </border>
    <border>
      <left style="thin">
        <color indexed="64"/>
      </left>
      <right style="dashed">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double">
        <color indexed="10"/>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10"/>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dotted">
        <color indexed="64"/>
      </left>
      <right style="dotted">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dotted">
        <color indexed="64"/>
      </right>
      <top style="double">
        <color indexed="10"/>
      </top>
      <bottom style="thin">
        <color indexed="64"/>
      </bottom>
      <diagonal/>
    </border>
    <border>
      <left style="dotted">
        <color indexed="64"/>
      </left>
      <right style="double">
        <color indexed="10"/>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10"/>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dotted">
        <color indexed="64"/>
      </left>
      <right style="dotted">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dotted">
        <color indexed="64"/>
      </right>
      <top style="thin">
        <color indexed="64"/>
      </top>
      <bottom style="double">
        <color indexed="10"/>
      </bottom>
      <diagonal/>
    </border>
    <border>
      <left style="dotted">
        <color indexed="64"/>
      </left>
      <right style="double">
        <color indexed="10"/>
      </right>
      <top style="thin">
        <color indexed="64"/>
      </top>
      <bottom style="double">
        <color indexed="10"/>
      </bottom>
      <diagonal/>
    </border>
    <border>
      <left style="thin">
        <color indexed="64"/>
      </left>
      <right style="double">
        <color indexed="10"/>
      </right>
      <top style="double">
        <color indexed="10"/>
      </top>
      <bottom/>
      <diagonal/>
    </border>
    <border>
      <left style="thin">
        <color indexed="64"/>
      </left>
      <right style="double">
        <color indexed="10"/>
      </right>
      <top/>
      <bottom/>
      <diagonal/>
    </border>
    <border>
      <left style="thin">
        <color indexed="64"/>
      </left>
      <right style="double">
        <color indexed="10"/>
      </right>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double">
        <color indexed="10"/>
      </left>
      <right style="thin">
        <color indexed="64"/>
      </right>
      <top style="double">
        <color indexed="10"/>
      </top>
      <bottom style="thin">
        <color indexed="64"/>
      </bottom>
      <diagonal/>
    </border>
    <border>
      <left/>
      <right/>
      <top style="thin">
        <color indexed="64"/>
      </top>
      <bottom style="double">
        <color indexed="1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style="double">
        <color indexed="64"/>
      </right>
      <top style="thin">
        <color indexed="64"/>
      </top>
      <bottom style="double">
        <color indexed="1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uble">
        <color indexed="10"/>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double">
        <color indexed="64"/>
      </left>
      <right style="double">
        <color indexed="64"/>
      </right>
      <top style="double">
        <color indexed="64"/>
      </top>
      <bottom style="double">
        <color indexed="64"/>
      </bottom>
      <diagonal/>
    </border>
    <border>
      <left style="thin">
        <color indexed="8"/>
      </left>
      <right style="double">
        <color indexed="10"/>
      </right>
      <top style="double">
        <color indexed="10"/>
      </top>
      <bottom style="thin">
        <color indexed="8"/>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top style="double">
        <color indexed="10"/>
      </top>
      <bottom/>
      <diagonal/>
    </border>
    <border>
      <left style="thin">
        <color indexed="64"/>
      </left>
      <right style="double">
        <color indexed="64"/>
      </right>
      <top style="double">
        <color indexed="10"/>
      </top>
      <bottom/>
      <diagonal/>
    </border>
    <border>
      <left style="thin">
        <color indexed="64"/>
      </left>
      <right style="double">
        <color indexed="64"/>
      </right>
      <top style="double">
        <color indexed="10"/>
      </top>
      <bottom style="thin">
        <color indexed="64"/>
      </bottom>
      <diagonal/>
    </border>
    <border>
      <left/>
      <right style="double">
        <color indexed="64"/>
      </right>
      <top style="double">
        <color indexed="10"/>
      </top>
      <bottom style="thin">
        <color indexed="64"/>
      </bottom>
      <diagonal/>
    </border>
    <border>
      <left/>
      <right style="double">
        <color indexed="10"/>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style="double">
        <color indexed="10"/>
      </right>
      <top style="thin">
        <color indexed="64"/>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hair">
        <color indexed="64"/>
      </left>
      <right/>
      <top style="thin">
        <color indexed="64"/>
      </top>
      <bottom style="medium">
        <color indexed="64"/>
      </bottom>
      <diagonal/>
    </border>
    <border>
      <left style="thin">
        <color indexed="64"/>
      </left>
      <right style="double">
        <color indexed="10"/>
      </right>
      <top style="double">
        <color indexed="10"/>
      </top>
      <bottom style="thin">
        <color indexed="64"/>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10"/>
      </bottom>
      <diagonal/>
    </border>
    <border>
      <left style="thin">
        <color indexed="64"/>
      </left>
      <right style="medium">
        <color indexed="64"/>
      </right>
      <top style="thin">
        <color indexed="64"/>
      </top>
      <bottom style="double">
        <color indexed="10"/>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tted">
        <color indexed="64"/>
      </left>
      <right style="double">
        <color indexed="64"/>
      </right>
      <top style="thin">
        <color indexed="64"/>
      </top>
      <bottom style="thin">
        <color indexed="64"/>
      </bottom>
      <diagonal/>
    </border>
    <border>
      <left/>
      <right/>
      <top style="double">
        <color indexed="10"/>
      </top>
      <bottom style="double">
        <color indexed="10"/>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thin">
        <color indexed="64"/>
      </left>
      <right style="double">
        <color indexed="64"/>
      </right>
      <top style="double">
        <color indexed="64"/>
      </top>
      <bottom/>
      <diagonal/>
    </border>
    <border>
      <left style="double">
        <color indexed="10"/>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10"/>
      </bottom>
      <diagonal/>
    </border>
    <border>
      <left style="hair">
        <color indexed="64"/>
      </left>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thick">
        <color indexed="64"/>
      </right>
      <top/>
      <bottom/>
      <diagonal/>
    </border>
    <border>
      <left style="double">
        <color indexed="10"/>
      </left>
      <right style="medium">
        <color indexed="64"/>
      </right>
      <top style="double">
        <color indexed="10"/>
      </top>
      <bottom/>
      <diagonal/>
    </border>
    <border>
      <left style="double">
        <color indexed="10"/>
      </left>
      <right style="medium">
        <color indexed="64"/>
      </right>
      <top/>
      <bottom/>
      <diagonal/>
    </border>
    <border>
      <left style="double">
        <color indexed="10"/>
      </left>
      <right style="medium">
        <color indexed="64"/>
      </right>
      <top/>
      <bottom style="double">
        <color indexed="10"/>
      </bottom>
      <diagonal/>
    </border>
    <border>
      <left style="medium">
        <color indexed="64"/>
      </left>
      <right/>
      <top style="double">
        <color indexed="10"/>
      </top>
      <bottom style="hair">
        <color indexed="64"/>
      </bottom>
      <diagonal/>
    </border>
    <border>
      <left/>
      <right style="hair">
        <color indexed="64"/>
      </right>
      <top style="double">
        <color indexed="10"/>
      </top>
      <bottom style="hair">
        <color indexed="64"/>
      </bottom>
      <diagonal/>
    </border>
    <border>
      <left style="hair">
        <color indexed="64"/>
      </left>
      <right/>
      <top style="double">
        <color indexed="10"/>
      </top>
      <bottom style="hair">
        <color indexed="64"/>
      </bottom>
      <diagonal/>
    </border>
    <border>
      <left/>
      <right/>
      <top style="double">
        <color indexed="10"/>
      </top>
      <bottom style="hair">
        <color indexed="64"/>
      </bottom>
      <diagonal/>
    </border>
    <border>
      <left/>
      <right style="double">
        <color indexed="10"/>
      </right>
      <top style="double">
        <color indexed="10"/>
      </top>
      <bottom style="hair">
        <color indexed="64"/>
      </bottom>
      <diagonal/>
    </border>
    <border>
      <left/>
      <right style="hair">
        <color indexed="64"/>
      </right>
      <top style="hair">
        <color indexed="64"/>
      </top>
      <bottom style="hair">
        <color indexed="64"/>
      </bottom>
      <diagonal/>
    </border>
    <border>
      <left/>
      <right style="double">
        <color indexed="10"/>
      </right>
      <top style="hair">
        <color indexed="64"/>
      </top>
      <bottom style="hair">
        <color indexed="64"/>
      </bottom>
      <diagonal/>
    </border>
    <border>
      <left style="medium">
        <color indexed="64"/>
      </left>
      <right/>
      <top style="hair">
        <color indexed="64"/>
      </top>
      <bottom style="double">
        <color indexed="10"/>
      </bottom>
      <diagonal/>
    </border>
    <border>
      <left/>
      <right style="hair">
        <color indexed="64"/>
      </right>
      <top style="hair">
        <color indexed="64"/>
      </top>
      <bottom style="double">
        <color indexed="10"/>
      </bottom>
      <diagonal/>
    </border>
    <border>
      <left style="hair">
        <color indexed="64"/>
      </left>
      <right/>
      <top style="hair">
        <color indexed="64"/>
      </top>
      <bottom style="double">
        <color indexed="10"/>
      </bottom>
      <diagonal/>
    </border>
    <border>
      <left/>
      <right/>
      <top style="hair">
        <color indexed="64"/>
      </top>
      <bottom style="double">
        <color indexed="10"/>
      </bottom>
      <diagonal/>
    </border>
    <border>
      <left/>
      <right style="double">
        <color indexed="10"/>
      </right>
      <top style="hair">
        <color indexed="64"/>
      </top>
      <bottom style="double">
        <color indexed="10"/>
      </bottom>
      <diagonal/>
    </border>
    <border>
      <left style="hair">
        <color indexed="64"/>
      </left>
      <right/>
      <top/>
      <bottom style="thin">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double">
        <color indexed="64"/>
      </right>
      <top style="double">
        <color indexed="64"/>
      </top>
      <bottom style="double">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double">
        <color indexed="10"/>
      </left>
      <right/>
      <top style="thin">
        <color indexed="64"/>
      </top>
      <bottom style="double">
        <color indexed="10"/>
      </bottom>
      <diagonal/>
    </border>
    <border>
      <left/>
      <right style="double">
        <color indexed="10"/>
      </right>
      <top style="thin">
        <color indexed="64"/>
      </top>
      <bottom style="double">
        <color indexed="10"/>
      </bottom>
      <diagonal/>
    </border>
    <border>
      <left style="double">
        <color indexed="10"/>
      </left>
      <right/>
      <top style="thin">
        <color indexed="64"/>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right style="hair">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double">
        <color indexed="10"/>
      </left>
      <right/>
      <top/>
      <bottom/>
      <diagonal/>
    </border>
    <border>
      <left/>
      <right style="thin">
        <color indexed="64"/>
      </right>
      <top style="thin">
        <color indexed="64"/>
      </top>
      <bottom style="medium">
        <color indexed="64"/>
      </bottom>
      <diagonal/>
    </border>
    <border>
      <left style="double">
        <color indexed="10"/>
      </left>
      <right/>
      <top/>
      <bottom style="double">
        <color indexed="10"/>
      </bottom>
      <diagonal/>
    </border>
    <border>
      <left/>
      <right style="thin">
        <color indexed="64"/>
      </right>
      <top/>
      <bottom style="double">
        <color indexed="10"/>
      </bottom>
      <diagonal/>
    </border>
    <border>
      <left/>
      <right style="thin">
        <color indexed="64"/>
      </right>
      <top style="double">
        <color indexed="10"/>
      </top>
      <bottom/>
      <diagonal/>
    </border>
    <border>
      <left/>
      <right style="thin">
        <color indexed="64"/>
      </right>
      <top style="double">
        <color indexed="10"/>
      </top>
      <bottom style="double">
        <color indexed="10"/>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style="medium">
        <color indexed="64"/>
      </top>
      <bottom/>
      <diagonal/>
    </border>
    <border>
      <left style="thin">
        <color indexed="64"/>
      </left>
      <right/>
      <top/>
      <bottom style="double">
        <color indexed="10"/>
      </bottom>
      <diagonal/>
    </border>
    <border>
      <left/>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right style="thin">
        <color indexed="64"/>
      </right>
      <top style="double">
        <color indexed="64"/>
      </top>
      <bottom/>
      <diagonal/>
    </border>
    <border>
      <left style="double">
        <color indexed="64"/>
      </left>
      <right/>
      <top style="double">
        <color indexed="64"/>
      </top>
      <bottom style="double">
        <color indexed="10"/>
      </bottom>
      <diagonal/>
    </border>
    <border>
      <left/>
      <right/>
      <top style="double">
        <color indexed="64"/>
      </top>
      <bottom style="double">
        <color indexed="10"/>
      </bottom>
      <diagonal/>
    </border>
    <border>
      <left/>
      <right style="thin">
        <color indexed="64"/>
      </right>
      <top style="double">
        <color indexed="64"/>
      </top>
      <bottom style="double">
        <color indexed="10"/>
      </bottom>
      <diagonal/>
    </border>
    <border>
      <left style="double">
        <color indexed="64"/>
      </left>
      <right/>
      <top style="double">
        <color indexed="10"/>
      </top>
      <bottom style="double">
        <color indexed="10"/>
      </bottom>
      <diagonal/>
    </border>
    <border>
      <left style="double">
        <color indexed="10"/>
      </left>
      <right/>
      <top style="double">
        <color indexed="10"/>
      </top>
      <bottom style="thin">
        <color indexed="64"/>
      </bottom>
      <diagonal/>
    </border>
    <border>
      <left style="double">
        <color indexed="64"/>
      </left>
      <right/>
      <top style="double">
        <color indexed="10"/>
      </top>
      <bottom style="thin">
        <color indexed="64"/>
      </bottom>
      <diagonal/>
    </border>
    <border>
      <left style="double">
        <color indexed="10"/>
      </left>
      <right/>
      <top style="thin">
        <color indexed="64"/>
      </top>
      <bottom style="thin">
        <color indexed="64"/>
      </bottom>
      <diagonal/>
    </border>
    <border>
      <left style="double">
        <color indexed="64"/>
      </left>
      <right/>
      <top style="thin">
        <color indexed="64"/>
      </top>
      <bottom/>
      <diagonal/>
    </border>
    <border>
      <left/>
      <right style="thin">
        <color indexed="64"/>
      </right>
      <top/>
      <bottom style="double">
        <color indexed="64"/>
      </bottom>
      <diagonal/>
    </border>
    <border>
      <left style="medium">
        <color indexed="8"/>
      </left>
      <right/>
      <top/>
      <bottom style="medium">
        <color indexed="8"/>
      </bottom>
      <diagonal/>
    </border>
    <border>
      <left/>
      <right/>
      <top/>
      <bottom style="medium">
        <color indexed="8"/>
      </bottom>
      <diagonal/>
    </border>
    <border>
      <left style="double">
        <color indexed="64"/>
      </left>
      <right/>
      <top style="thin">
        <color indexed="64"/>
      </top>
      <bottom style="double">
        <color indexed="10"/>
      </bottom>
      <diagonal/>
    </border>
    <border>
      <left style="double">
        <color indexed="64"/>
      </left>
      <right/>
      <top style="thin">
        <color indexed="64"/>
      </top>
      <bottom style="double">
        <color indexed="64"/>
      </bottom>
      <diagonal/>
    </border>
    <border>
      <left style="double">
        <color indexed="64"/>
      </left>
      <right/>
      <top/>
      <bottom style="double">
        <color indexed="10"/>
      </bottom>
      <diagonal/>
    </border>
    <border>
      <left/>
      <right style="double">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10"/>
      </top>
      <bottom style="thin">
        <color indexed="64"/>
      </bottom>
      <diagonal/>
    </border>
    <border>
      <left style="dotted">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10"/>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rgb="FFFF0000"/>
      </bottom>
      <diagonal/>
    </border>
    <border>
      <left style="double">
        <color indexed="64"/>
      </left>
      <right/>
      <top style="double">
        <color rgb="FFFF0000"/>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thin">
        <color indexed="64"/>
      </top>
      <bottom/>
      <diagonal/>
    </border>
    <border>
      <left style="double">
        <color indexed="64"/>
      </left>
      <right style="thin">
        <color indexed="64"/>
      </right>
      <top style="double">
        <color rgb="FFFF0000"/>
      </top>
      <bottom style="double">
        <color indexed="64"/>
      </bottom>
      <diagonal/>
    </border>
    <border>
      <left style="double">
        <color rgb="FFFF0000"/>
      </left>
      <right style="thin">
        <color indexed="64"/>
      </right>
      <top style="double">
        <color rgb="FFFF0000"/>
      </top>
      <bottom style="thin">
        <color indexed="64"/>
      </bottom>
      <diagonal/>
    </border>
    <border>
      <left style="double">
        <color rgb="FFFF0000"/>
      </left>
      <right style="thin">
        <color indexed="64"/>
      </right>
      <top/>
      <bottom style="double">
        <color rgb="FFFF0000"/>
      </bottom>
      <diagonal/>
    </border>
    <border>
      <left/>
      <right style="dashed">
        <color indexed="64"/>
      </right>
      <top style="thin">
        <color indexed="64"/>
      </top>
      <bottom style="medium">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10"/>
      </bottom>
      <diagonal/>
    </border>
    <border>
      <left/>
      <right style="dotted">
        <color indexed="64"/>
      </right>
      <top style="double">
        <color indexed="10"/>
      </top>
      <bottom style="thin">
        <color indexed="64"/>
      </bottom>
      <diagonal/>
    </border>
    <border>
      <left style="thin">
        <color indexed="64"/>
      </left>
      <right style="thin">
        <color indexed="64"/>
      </right>
      <top style="double">
        <color rgb="FFFF0000"/>
      </top>
      <bottom style="double">
        <color indexed="10"/>
      </bottom>
      <diagonal/>
    </border>
    <border>
      <left/>
      <right style="double">
        <color rgb="FFFF0000"/>
      </right>
      <top/>
      <bottom style="double">
        <color rgb="FFFF0000"/>
      </bottom>
      <diagonal/>
    </border>
    <border>
      <left/>
      <right/>
      <top/>
      <bottom style="double">
        <color rgb="FFFF0000"/>
      </bottom>
      <diagonal/>
    </border>
    <border>
      <left style="double">
        <color indexed="64"/>
      </left>
      <right/>
      <top/>
      <bottom style="double">
        <color rgb="FFFF0000"/>
      </bottom>
      <diagonal/>
    </border>
    <border>
      <left/>
      <right/>
      <top style="thin">
        <color indexed="64"/>
      </top>
      <bottom style="double">
        <color rgb="FFFF0000"/>
      </bottom>
      <diagonal/>
    </border>
    <border>
      <left style="double">
        <color indexed="64"/>
      </left>
      <right/>
      <top style="thin">
        <color indexed="64"/>
      </top>
      <bottom style="double">
        <color rgb="FFFF0000"/>
      </bottom>
      <diagonal/>
    </border>
    <border>
      <left/>
      <right style="double">
        <color rgb="FFFF0000"/>
      </right>
      <top/>
      <bottom/>
      <diagonal/>
    </border>
    <border>
      <left/>
      <right style="double">
        <color rgb="FFFF0000"/>
      </right>
      <top style="thin">
        <color indexed="64"/>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thin">
        <color indexed="64"/>
      </left>
      <right style="double">
        <color indexed="64"/>
      </right>
      <top style="thin">
        <color indexed="64"/>
      </top>
      <bottom style="double">
        <color rgb="FFFF0000"/>
      </bottom>
      <diagonal/>
    </border>
    <border>
      <left/>
      <right style="double">
        <color indexed="64"/>
      </right>
      <top/>
      <bottom style="double">
        <color indexed="10"/>
      </bottom>
      <diagonal/>
    </border>
    <border>
      <left style="medium">
        <color indexed="64"/>
      </left>
      <right/>
      <top style="double">
        <color indexed="10"/>
      </top>
      <bottom style="double">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double">
        <color indexed="10"/>
      </right>
      <top style="thin">
        <color indexed="64"/>
      </top>
      <bottom/>
      <diagonal/>
    </border>
    <border>
      <left/>
      <right style="hair">
        <color indexed="64"/>
      </right>
      <top style="thin">
        <color indexed="64"/>
      </top>
      <bottom/>
      <diagonal/>
    </border>
    <border>
      <left/>
      <right style="medium">
        <color indexed="64"/>
      </right>
      <top style="double">
        <color indexed="10"/>
      </top>
      <bottom style="double">
        <color indexed="64"/>
      </bottom>
      <diagonal/>
    </border>
    <border diagonalUp="1">
      <left style="thin">
        <color indexed="64"/>
      </left>
      <right style="double">
        <color indexed="10"/>
      </right>
      <top/>
      <bottom style="double">
        <color indexed="10"/>
      </bottom>
      <diagonal style="thin">
        <color indexed="64"/>
      </diagonal>
    </border>
    <border>
      <left/>
      <right style="double">
        <color rgb="FFFF0000"/>
      </right>
      <top style="thin">
        <color indexed="64"/>
      </top>
      <bottom style="thin">
        <color indexed="64"/>
      </bottom>
      <diagonal/>
    </border>
    <border>
      <left/>
      <right style="double">
        <color rgb="FFFF0000"/>
      </right>
      <top style="thin">
        <color indexed="64"/>
      </top>
      <bottom style="double">
        <color rgb="FFFF0000"/>
      </bottom>
      <diagonal/>
    </border>
    <border diagonalUp="1">
      <left style="medium">
        <color indexed="64"/>
      </left>
      <right style="thin">
        <color indexed="64"/>
      </right>
      <top style="thin">
        <color indexed="64"/>
      </top>
      <bottom style="double">
        <color indexed="64"/>
      </bottom>
      <diagonal style="thin">
        <color indexed="64"/>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indexed="64"/>
      </left>
      <right/>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medium">
        <color theme="1"/>
      </left>
      <right style="double">
        <color rgb="FFFF0000"/>
      </right>
      <top style="thin">
        <color indexed="64"/>
      </top>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medium">
        <color theme="1"/>
      </left>
      <right style="double">
        <color rgb="FFFF0000"/>
      </right>
      <top/>
      <bottom/>
      <diagonal/>
    </border>
    <border>
      <left style="medium">
        <color theme="1"/>
      </left>
      <right style="double">
        <color rgb="FFFF0000"/>
      </right>
      <top/>
      <bottom style="thin">
        <color indexed="64"/>
      </bottom>
      <diagonal/>
    </border>
    <border>
      <left style="double">
        <color rgb="FFFF0000"/>
      </left>
      <right/>
      <top/>
      <bottom style="thin">
        <color indexed="64"/>
      </bottom>
      <diagonal/>
    </border>
    <border>
      <left/>
      <right style="double">
        <color rgb="FFFF0000"/>
      </right>
      <top/>
      <bottom style="thin">
        <color indexed="64"/>
      </bottom>
      <diagonal/>
    </border>
    <border>
      <left style="double">
        <color rgb="FFFF0000"/>
      </left>
      <right/>
      <top style="thin">
        <color indexed="64"/>
      </top>
      <bottom style="double">
        <color rgb="FFFF0000"/>
      </bottom>
      <diagonal/>
    </border>
    <border>
      <left style="medium">
        <color theme="1"/>
      </left>
      <right style="double">
        <color rgb="FFFF0000"/>
      </right>
      <top/>
      <bottom style="medium">
        <color theme="1"/>
      </bottom>
      <diagonal/>
    </border>
    <border>
      <left/>
      <right/>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double">
        <color auto="1"/>
      </right>
      <top style="thin">
        <color auto="1"/>
      </top>
      <bottom style="double">
        <color auto="1"/>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double">
        <color auto="1"/>
      </left>
      <right/>
      <top style="double">
        <color rgb="FFFF0000"/>
      </top>
      <bottom style="double">
        <color auto="1"/>
      </bottom>
      <diagonal/>
    </border>
    <border>
      <left/>
      <right/>
      <top style="double">
        <color rgb="FFFF0000"/>
      </top>
      <bottom style="double">
        <color auto="1"/>
      </bottom>
      <diagonal/>
    </border>
    <border>
      <left/>
      <right style="double">
        <color auto="1"/>
      </right>
      <top/>
      <bottom style="double">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10"/>
      </bottom>
      <diagonal/>
    </border>
    <border>
      <left style="double">
        <color indexed="10"/>
      </left>
      <right style="double">
        <color indexed="10"/>
      </right>
      <top style="double">
        <color indexed="10"/>
      </top>
      <bottom/>
      <diagonal/>
    </border>
    <border>
      <left style="double">
        <color indexed="10"/>
      </left>
      <right style="thin">
        <color indexed="64"/>
      </right>
      <top style="double">
        <color indexed="10"/>
      </top>
      <bottom style="thin">
        <color auto="1"/>
      </bottom>
      <diagonal/>
    </border>
    <border>
      <left style="thin">
        <color indexed="64"/>
      </left>
      <right style="thin">
        <color indexed="64"/>
      </right>
      <top style="double">
        <color indexed="10"/>
      </top>
      <bottom style="thin">
        <color indexed="64"/>
      </bottom>
      <diagonal/>
    </border>
    <border>
      <left style="double">
        <color indexed="10"/>
      </left>
      <right style="double">
        <color indexed="10"/>
      </right>
      <top/>
      <bottom/>
      <diagonal/>
    </border>
    <border>
      <left/>
      <right/>
      <top style="double">
        <color indexed="10"/>
      </top>
      <bottom style="double">
        <color indexed="10"/>
      </bottom>
      <diagonal/>
    </border>
    <border>
      <left/>
      <right style="thin">
        <color indexed="64"/>
      </right>
      <top style="double">
        <color indexed="10"/>
      </top>
      <bottom style="double">
        <color indexed="10"/>
      </bottom>
      <diagonal/>
    </border>
    <border>
      <left style="thin">
        <color indexed="64"/>
      </left>
      <right style="thin">
        <color indexed="64"/>
      </right>
      <top style="double">
        <color indexed="10"/>
      </top>
      <bottom style="double">
        <color indexed="10"/>
      </bottom>
      <diagonal/>
    </border>
    <border>
      <left style="thin">
        <color indexed="64"/>
      </left>
      <right/>
      <top style="double">
        <color indexed="10"/>
      </top>
      <bottom style="double">
        <color indexed="10"/>
      </bottom>
      <diagonal/>
    </border>
    <border>
      <left style="thin">
        <color indexed="64"/>
      </left>
      <right style="double">
        <color indexed="10"/>
      </right>
      <top style="double">
        <color indexed="10"/>
      </top>
      <bottom style="double">
        <color indexed="10"/>
      </bottom>
      <diagonal/>
    </border>
    <border>
      <left style="thin">
        <color indexed="64"/>
      </left>
      <right style="double">
        <color indexed="10"/>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10"/>
      </bottom>
      <diagonal/>
    </border>
    <border>
      <left/>
      <right/>
      <top style="double">
        <color indexed="10"/>
      </top>
      <bottom style="double">
        <color indexed="10"/>
      </bottom>
      <diagonal/>
    </border>
    <border>
      <left/>
      <right style="thin">
        <color indexed="64"/>
      </right>
      <top style="double">
        <color indexed="10"/>
      </top>
      <bottom style="double">
        <color indexed="10"/>
      </bottom>
      <diagonal/>
    </border>
    <border>
      <left style="thin">
        <color indexed="64"/>
      </left>
      <right style="thin">
        <color indexed="64"/>
      </right>
      <top style="double">
        <color indexed="10"/>
      </top>
      <bottom style="double">
        <color indexed="10"/>
      </bottom>
      <diagonal/>
    </border>
    <border>
      <left style="thin">
        <color indexed="64"/>
      </left>
      <right/>
      <top style="double">
        <color indexed="10"/>
      </top>
      <bottom style="double">
        <color indexed="10"/>
      </bottom>
      <diagonal/>
    </border>
    <border>
      <left style="thin">
        <color indexed="64"/>
      </left>
      <right style="double">
        <color indexed="10"/>
      </right>
      <top style="double">
        <color indexed="10"/>
      </top>
      <bottom style="double">
        <color indexed="10"/>
      </bottom>
      <diagonal/>
    </border>
    <border>
      <left/>
      <right/>
      <top style="double">
        <color indexed="10"/>
      </top>
      <bottom/>
      <diagonal/>
    </border>
    <border>
      <left style="double">
        <color indexed="10"/>
      </left>
      <right style="thin">
        <color indexed="64"/>
      </right>
      <top style="double">
        <color auto="1"/>
      </top>
      <bottom style="double">
        <color auto="1"/>
      </bottom>
      <diagonal/>
    </border>
    <border>
      <left style="double">
        <color indexed="10"/>
      </left>
      <right style="thin">
        <color indexed="64"/>
      </right>
      <top style="double">
        <color auto="1"/>
      </top>
      <bottom style="thin">
        <color indexed="64"/>
      </bottom>
      <diagonal/>
    </border>
    <border>
      <left style="double">
        <color indexed="10"/>
      </left>
      <right style="thin">
        <color indexed="64"/>
      </right>
      <top style="thin">
        <color indexed="64"/>
      </top>
      <bottom style="double">
        <color auto="1"/>
      </bottom>
      <diagonal/>
    </border>
    <border>
      <left style="thin">
        <color indexed="64"/>
      </left>
      <right style="double">
        <color indexed="10"/>
      </right>
      <top style="double">
        <color rgb="FFFF0000"/>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rgb="FFFF0000"/>
      </top>
      <bottom style="thin">
        <color indexed="64"/>
      </bottom>
      <diagonal/>
    </border>
    <border>
      <left style="thin">
        <color indexed="64"/>
      </left>
      <right style="double">
        <color indexed="64"/>
      </right>
      <top style="double">
        <color rgb="FFFF0000"/>
      </top>
      <bottom style="thin">
        <color indexed="64"/>
      </bottom>
      <diagonal/>
    </border>
    <border>
      <left/>
      <right style="double">
        <color indexed="10"/>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style="hair">
        <color auto="1"/>
      </right>
      <top style="thin">
        <color indexed="64"/>
      </top>
      <bottom style="double">
        <color auto="1"/>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thin">
        <color indexed="64"/>
      </left>
      <right/>
      <top style="double">
        <color indexed="10"/>
      </top>
      <bottom style="thin">
        <color indexed="64"/>
      </bottom>
      <diagonal/>
    </border>
    <border>
      <left/>
      <right style="double">
        <color indexed="64"/>
      </right>
      <top style="double">
        <color indexed="64"/>
      </top>
      <bottom/>
      <diagonal/>
    </border>
    <border>
      <left style="thin">
        <color indexed="64"/>
      </left>
      <right style="double">
        <color indexed="64"/>
      </right>
      <top style="double">
        <color indexed="10"/>
      </top>
      <bottom style="thin">
        <color indexed="64"/>
      </bottom>
      <diagonal/>
    </border>
    <border>
      <left style="double">
        <color indexed="64"/>
      </left>
      <right style="thin">
        <color indexed="64"/>
      </right>
      <top style="double">
        <color indexed="10"/>
      </top>
      <bottom style="thin">
        <color indexed="64"/>
      </bottom>
      <diagonal/>
    </border>
    <border>
      <left/>
      <right style="double">
        <color indexed="10"/>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style="double">
        <color indexed="64"/>
      </left>
      <right style="thin">
        <color indexed="64"/>
      </right>
      <top style="thin">
        <color indexed="64"/>
      </top>
      <bottom/>
      <diagonal/>
    </border>
    <border>
      <left style="thin">
        <color indexed="64"/>
      </left>
      <right style="double">
        <color indexed="10"/>
      </right>
      <top style="thin">
        <color indexed="64"/>
      </top>
      <bottom/>
      <diagonal/>
    </border>
    <border>
      <left style="double">
        <color indexed="10"/>
      </left>
      <right style="thin">
        <color indexed="64"/>
      </right>
      <top/>
      <bottom style="double">
        <color indexed="10"/>
      </bottom>
      <diagonal/>
    </border>
    <border>
      <left/>
      <right style="double">
        <color indexed="10"/>
      </right>
      <top/>
      <bottom style="double">
        <color indexed="10"/>
      </bottom>
      <diagonal/>
    </border>
    <border>
      <left style="thin">
        <color indexed="64"/>
      </left>
      <right style="double">
        <color indexed="64"/>
      </right>
      <top/>
      <bottom/>
      <diagonal/>
    </border>
    <border>
      <left style="double">
        <color indexed="10"/>
      </left>
      <right/>
      <top style="double">
        <color indexed="10"/>
      </top>
      <bottom style="thin">
        <color indexed="64"/>
      </bottom>
      <diagonal/>
    </border>
    <border>
      <left/>
      <right style="thin">
        <color indexed="64"/>
      </right>
      <top style="double">
        <color indexed="10"/>
      </top>
      <bottom style="thin">
        <color indexed="64"/>
      </bottom>
      <diagonal/>
    </border>
    <border>
      <left style="double">
        <color indexed="64"/>
      </left>
      <right/>
      <top style="double">
        <color indexed="10"/>
      </top>
      <bottom style="thin">
        <color indexed="64"/>
      </bottom>
      <diagonal/>
    </border>
    <border>
      <left/>
      <right style="double">
        <color indexed="64"/>
      </right>
      <top style="double">
        <color indexed="10"/>
      </top>
      <bottom style="thin">
        <color indexed="64"/>
      </bottom>
      <diagonal/>
    </border>
    <border>
      <left/>
      <right/>
      <top style="double">
        <color indexed="10"/>
      </top>
      <bottom/>
      <diagonal/>
    </border>
    <border>
      <left/>
      <right style="thin">
        <color indexed="64"/>
      </right>
      <top style="double">
        <color indexed="10"/>
      </top>
      <bottom/>
      <diagonal/>
    </border>
    <border>
      <left style="thin">
        <color indexed="64"/>
      </left>
      <right/>
      <top style="double">
        <color indexed="10"/>
      </top>
      <bottom/>
      <diagonal/>
    </border>
    <border>
      <left style="thin">
        <color auto="1"/>
      </left>
      <right/>
      <top/>
      <bottom style="double">
        <color indexed="10"/>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style="medium">
        <color theme="1"/>
      </left>
      <right style="double">
        <color rgb="FFFF0000"/>
      </right>
      <top style="hair">
        <color theme="1"/>
      </top>
      <bottom/>
      <diagonal/>
    </border>
    <border>
      <left style="medium">
        <color auto="1"/>
      </left>
      <right style="double">
        <color rgb="FFFF0000"/>
      </right>
      <top style="thin">
        <color auto="1"/>
      </top>
      <bottom/>
      <diagonal/>
    </border>
    <border>
      <left style="double">
        <color rgb="FFFF0000"/>
      </left>
      <right style="double">
        <color rgb="FFFF0000"/>
      </right>
      <top style="double">
        <color rgb="FFFF0000"/>
      </top>
      <bottom/>
      <diagonal/>
    </border>
    <border>
      <left style="double">
        <color rgb="FFFF0000"/>
      </left>
      <right style="thin">
        <color indexed="64"/>
      </right>
      <top style="double">
        <color rgb="FFFF0000"/>
      </top>
      <bottom style="double">
        <color rgb="FFFF0000"/>
      </bottom>
      <diagonal/>
    </border>
    <border>
      <left style="thin">
        <color indexed="64"/>
      </left>
      <right style="double">
        <color rgb="FFFF0000"/>
      </right>
      <top style="thin">
        <color indexed="64"/>
      </top>
      <bottom/>
      <diagonal/>
    </border>
    <border>
      <left style="medium">
        <color indexed="64"/>
      </left>
      <right/>
      <top style="thin">
        <color indexed="64"/>
      </top>
      <bottom style="double">
        <color rgb="FFFF0000"/>
      </bottom>
      <diagonal/>
    </border>
    <border>
      <left style="thin">
        <color indexed="64"/>
      </left>
      <right style="double">
        <color rgb="FFFF0000"/>
      </right>
      <top/>
      <bottom style="thin">
        <color indexed="64"/>
      </bottom>
      <diagonal/>
    </border>
    <border>
      <left style="medium">
        <color auto="1"/>
      </left>
      <right style="double">
        <color rgb="FFFF0000"/>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double">
        <color rgb="FFFF0000"/>
      </bottom>
      <diagonal/>
    </border>
    <border>
      <left style="thin">
        <color auto="1"/>
      </left>
      <right style="medium">
        <color indexed="64"/>
      </right>
      <top style="double">
        <color indexed="10"/>
      </top>
      <bottom style="thin">
        <color auto="1"/>
      </bottom>
      <diagonal/>
    </border>
  </borders>
  <cellStyleXfs count="5">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873">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0" fillId="0" borderId="4" xfId="0" applyBorder="1" applyAlignment="1">
      <alignment vertical="center"/>
    </xf>
    <xf numFmtId="0" fontId="1" fillId="0" borderId="0" xfId="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2" xfId="0" applyBorder="1">
      <alignment vertical="center"/>
    </xf>
    <xf numFmtId="0" fontId="4" fillId="0" borderId="0" xfId="0" applyFont="1" applyAlignment="1">
      <alignment horizontal="center" vertical="center"/>
    </xf>
    <xf numFmtId="0" fontId="1" fillId="0" borderId="0" xfId="1" applyAlignment="1">
      <alignment vertical="center"/>
    </xf>
    <xf numFmtId="0" fontId="0" fillId="0" borderId="0" xfId="0" applyBorder="1" applyAlignment="1">
      <alignment vertical="center" wrapText="1"/>
    </xf>
    <xf numFmtId="0" fontId="0" fillId="0" borderId="9" xfId="0"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left" vertical="center"/>
    </xf>
    <xf numFmtId="0" fontId="0" fillId="0" borderId="2" xfId="0" applyBorder="1" applyAlignment="1">
      <alignment vertical="center" wrapText="1"/>
    </xf>
    <xf numFmtId="0" fontId="1" fillId="0" borderId="0" xfId="0" applyFont="1">
      <alignment vertical="center"/>
    </xf>
    <xf numFmtId="0" fontId="1" fillId="0" borderId="13" xfId="0" applyFont="1" applyBorder="1" applyAlignment="1">
      <alignment vertical="center" wrapText="1"/>
    </xf>
    <xf numFmtId="0" fontId="1" fillId="0" borderId="0" xfId="0" applyFont="1" applyBorder="1" applyAlignment="1">
      <alignment vertical="center" wrapText="1"/>
    </xf>
    <xf numFmtId="0" fontId="9" fillId="0" borderId="0" xfId="1" applyFont="1" applyAlignment="1">
      <alignment vertical="center"/>
    </xf>
    <xf numFmtId="179" fontId="0" fillId="0" borderId="0" xfId="0" applyNumberFormat="1" applyAlignment="1">
      <alignment horizontal="center" vertical="center"/>
    </xf>
    <xf numFmtId="176" fontId="5" fillId="0" borderId="14" xfId="1" applyNumberFormat="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176" fontId="5" fillId="0" borderId="17" xfId="1" applyNumberFormat="1" applyFont="1" applyFill="1" applyBorder="1" applyAlignment="1">
      <alignment vertical="center" shrinkToFit="1"/>
    </xf>
    <xf numFmtId="0" fontId="10" fillId="0" borderId="0" xfId="0" applyFont="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9" xfId="0" applyFill="1" applyBorder="1" applyAlignment="1">
      <alignment horizontal="center" vertical="center" wrapText="1"/>
    </xf>
    <xf numFmtId="0" fontId="0" fillId="2" borderId="23" xfId="0" applyFill="1" applyBorder="1" applyAlignment="1">
      <alignment vertical="center" wrapText="1"/>
    </xf>
    <xf numFmtId="0" fontId="0" fillId="0" borderId="24" xfId="0" applyBorder="1" applyAlignment="1">
      <alignment horizontal="center" vertical="center" wrapText="1"/>
    </xf>
    <xf numFmtId="0" fontId="0" fillId="2" borderId="5" xfId="0" applyFill="1" applyBorder="1" applyAlignment="1">
      <alignment vertical="center" wrapText="1"/>
    </xf>
    <xf numFmtId="0" fontId="0" fillId="2" borderId="8" xfId="0" applyFill="1" applyBorder="1" applyAlignment="1">
      <alignment vertical="center" wrapText="1"/>
    </xf>
    <xf numFmtId="0" fontId="0" fillId="0" borderId="26" xfId="0" applyBorder="1">
      <alignment vertical="center"/>
    </xf>
    <xf numFmtId="0" fontId="0" fillId="2" borderId="26" xfId="0" applyFill="1" applyBorder="1">
      <alignment vertical="center"/>
    </xf>
    <xf numFmtId="0" fontId="0" fillId="2" borderId="25" xfId="0" applyFill="1" applyBorder="1" applyAlignment="1">
      <alignment vertical="center"/>
    </xf>
    <xf numFmtId="0" fontId="0" fillId="2" borderId="25" xfId="0" applyFill="1" applyBorder="1">
      <alignment vertical="center"/>
    </xf>
    <xf numFmtId="0" fontId="0" fillId="2" borderId="27" xfId="0" applyFill="1" applyBorder="1">
      <alignment vertical="center"/>
    </xf>
    <xf numFmtId="0" fontId="0" fillId="2" borderId="7" xfId="0" applyFill="1" applyBorder="1" applyAlignment="1">
      <alignment vertical="center" wrapText="1"/>
    </xf>
    <xf numFmtId="0" fontId="0" fillId="0" borderId="28" xfId="0" applyBorder="1" applyAlignment="1">
      <alignment horizontal="left" vertical="center"/>
    </xf>
    <xf numFmtId="0" fontId="0" fillId="0" borderId="11" xfId="0" applyBorder="1" applyAlignment="1">
      <alignment horizontal="right" vertical="center"/>
    </xf>
    <xf numFmtId="0" fontId="11" fillId="0" borderId="8" xfId="0" applyFont="1" applyBorder="1" applyAlignment="1">
      <alignment vertical="center" wrapText="1"/>
    </xf>
    <xf numFmtId="0" fontId="1" fillId="0" borderId="31" xfId="0" applyNumberFormat="1" applyFont="1" applyBorder="1" applyAlignment="1">
      <alignment horizontal="center" vertical="center" shrinkToFit="1"/>
    </xf>
    <xf numFmtId="0" fontId="1" fillId="0" borderId="31" xfId="0" applyNumberFormat="1" applyFont="1" applyBorder="1" applyAlignment="1">
      <alignment vertical="center" shrinkToFit="1"/>
    </xf>
    <xf numFmtId="179" fontId="1" fillId="0" borderId="32" xfId="0" applyNumberFormat="1" applyFont="1" applyBorder="1" applyAlignment="1">
      <alignment horizontal="center" vertical="center"/>
    </xf>
    <xf numFmtId="0" fontId="4" fillId="0" borderId="0" xfId="0" applyFont="1" applyAlignment="1">
      <alignment vertical="center"/>
    </xf>
    <xf numFmtId="0" fontId="1" fillId="0" borderId="33" xfId="0" applyFont="1" applyBorder="1" applyAlignment="1">
      <alignment vertical="center" shrinkToFit="1"/>
    </xf>
    <xf numFmtId="0" fontId="1" fillId="0" borderId="34" xfId="0" applyFont="1" applyBorder="1" applyAlignment="1">
      <alignment vertical="center" shrinkToFit="1"/>
    </xf>
    <xf numFmtId="0" fontId="1" fillId="0" borderId="35" xfId="0" applyFont="1" applyBorder="1" applyAlignment="1">
      <alignment vertical="center" shrinkToFit="1"/>
    </xf>
    <xf numFmtId="0" fontId="0" fillId="0" borderId="37" xfId="0" applyBorder="1">
      <alignment vertical="center"/>
    </xf>
    <xf numFmtId="0" fontId="0" fillId="0" borderId="13" xfId="0" applyBorder="1">
      <alignment vertical="center"/>
    </xf>
    <xf numFmtId="0" fontId="5" fillId="0" borderId="2" xfId="0" applyFont="1" applyBorder="1" applyAlignment="1">
      <alignment vertical="center"/>
    </xf>
    <xf numFmtId="0" fontId="0" fillId="0" borderId="38" xfId="0" applyBorder="1" applyAlignment="1">
      <alignment horizontal="center" vertical="center" textRotation="255" wrapText="1"/>
    </xf>
    <xf numFmtId="0" fontId="0" fillId="0" borderId="39" xfId="0" applyBorder="1" applyAlignment="1">
      <alignment vertical="center" textRotation="255" wrapText="1"/>
    </xf>
    <xf numFmtId="0" fontId="0" fillId="0" borderId="30" xfId="0" applyBorder="1" applyAlignment="1">
      <alignment vertical="center" wrapText="1"/>
    </xf>
    <xf numFmtId="0" fontId="0" fillId="0" borderId="41" xfId="0" applyBorder="1" applyAlignment="1">
      <alignment horizontal="left" vertical="center" wrapText="1"/>
    </xf>
    <xf numFmtId="0" fontId="0" fillId="2" borderId="42" xfId="0" applyFill="1" applyBorder="1" applyAlignment="1">
      <alignment vertical="center"/>
    </xf>
    <xf numFmtId="0" fontId="0" fillId="2" borderId="27" xfId="0" applyFill="1" applyBorder="1" applyAlignment="1">
      <alignment vertical="center"/>
    </xf>
    <xf numFmtId="0" fontId="0" fillId="2" borderId="43" xfId="0" applyFill="1" applyBorder="1" applyAlignment="1">
      <alignment vertical="center"/>
    </xf>
    <xf numFmtId="0" fontId="0" fillId="2" borderId="36" xfId="0" applyFill="1" applyBorder="1" applyAlignment="1">
      <alignment vertical="center"/>
    </xf>
    <xf numFmtId="0" fontId="0" fillId="0" borderId="44" xfId="0" applyBorder="1" applyAlignment="1">
      <alignment vertical="center" wrapText="1"/>
    </xf>
    <xf numFmtId="0" fontId="0" fillId="0" borderId="43" xfId="0" applyBorder="1" applyAlignment="1">
      <alignment vertical="center"/>
    </xf>
    <xf numFmtId="0" fontId="0" fillId="0" borderId="48" xfId="0" applyBorder="1" applyAlignment="1">
      <alignment vertical="center" wrapText="1"/>
    </xf>
    <xf numFmtId="0" fontId="0" fillId="2" borderId="48" xfId="0" applyFill="1" applyBorder="1" applyAlignment="1">
      <alignment vertical="center" wrapText="1"/>
    </xf>
    <xf numFmtId="0" fontId="0" fillId="0" borderId="6" xfId="0" applyBorder="1" applyAlignment="1">
      <alignment vertical="center"/>
    </xf>
    <xf numFmtId="0" fontId="0" fillId="2" borderId="6" xfId="0" applyFill="1" applyBorder="1" applyAlignment="1">
      <alignment vertical="center" wrapText="1"/>
    </xf>
    <xf numFmtId="0" fontId="0" fillId="2" borderId="6" xfId="0" applyFill="1" applyBorder="1" applyAlignment="1">
      <alignment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179" fontId="8" fillId="0" borderId="52" xfId="0" applyNumberFormat="1" applyFont="1" applyBorder="1" applyAlignment="1">
      <alignment horizontal="center" vertical="center" wrapText="1"/>
    </xf>
    <xf numFmtId="0" fontId="0" fillId="0" borderId="41" xfId="0" applyBorder="1" applyAlignment="1">
      <alignment horizontal="left" vertical="center" shrinkToFit="1"/>
    </xf>
    <xf numFmtId="0" fontId="8" fillId="0" borderId="53" xfId="0" applyFont="1" applyBorder="1" applyAlignment="1">
      <alignment horizontal="left" vertical="center" wrapText="1"/>
    </xf>
    <xf numFmtId="0" fontId="8" fillId="0" borderId="6" xfId="0" applyFont="1" applyBorder="1" applyAlignment="1">
      <alignment vertical="center" wrapText="1"/>
    </xf>
    <xf numFmtId="0" fontId="0" fillId="0" borderId="54" xfId="0" applyBorder="1" applyAlignment="1">
      <alignment horizontal="left" vertical="center" wrapText="1"/>
    </xf>
    <xf numFmtId="0" fontId="0" fillId="2" borderId="26" xfId="0" applyFill="1" applyBorder="1" applyAlignment="1">
      <alignment vertical="center"/>
    </xf>
    <xf numFmtId="0" fontId="0" fillId="2" borderId="29" xfId="0" applyFill="1" applyBorder="1" applyAlignment="1">
      <alignment vertical="center"/>
    </xf>
    <xf numFmtId="0" fontId="0" fillId="2" borderId="45" xfId="0" applyFill="1" applyBorder="1" applyAlignment="1">
      <alignment vertical="center"/>
    </xf>
    <xf numFmtId="0" fontId="8" fillId="2" borderId="42" xfId="0" applyFont="1" applyFill="1" applyBorder="1" applyAlignment="1">
      <alignment horizontal="center" vertical="center"/>
    </xf>
    <xf numFmtId="0" fontId="0" fillId="2" borderId="60" xfId="0" applyFill="1" applyBorder="1" applyAlignment="1">
      <alignment vertical="center"/>
    </xf>
    <xf numFmtId="0" fontId="0" fillId="2" borderId="56" xfId="0" applyFill="1" applyBorder="1" applyAlignment="1">
      <alignment vertical="center"/>
    </xf>
    <xf numFmtId="0" fontId="0" fillId="2" borderId="61" xfId="0" applyFill="1" applyBorder="1" applyAlignment="1">
      <alignment vertical="center"/>
    </xf>
    <xf numFmtId="0" fontId="0" fillId="2" borderId="57" xfId="0" applyFill="1" applyBorder="1" applyAlignment="1">
      <alignment vertical="center"/>
    </xf>
    <xf numFmtId="0" fontId="0" fillId="2" borderId="48" xfId="0" applyFill="1" applyBorder="1" applyAlignment="1">
      <alignment vertical="center"/>
    </xf>
    <xf numFmtId="0" fontId="0" fillId="2" borderId="53" xfId="0"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3" xfId="0" applyBorder="1" applyAlignment="1">
      <alignment vertical="center"/>
    </xf>
    <xf numFmtId="0" fontId="0" fillId="0" borderId="11" xfId="0" applyBorder="1" applyAlignment="1">
      <alignment horizontal="center" vertical="center" wrapText="1"/>
    </xf>
    <xf numFmtId="0" fontId="0" fillId="0" borderId="59" xfId="0" applyBorder="1" applyAlignment="1">
      <alignment vertical="center" textRotation="255" wrapText="1"/>
    </xf>
    <xf numFmtId="0" fontId="0" fillId="0" borderId="20" xfId="0" applyBorder="1" applyAlignment="1">
      <alignment vertical="center" wrapText="1"/>
    </xf>
    <xf numFmtId="0" fontId="1" fillId="0" borderId="43" xfId="0" applyFont="1" applyBorder="1" applyAlignment="1">
      <alignment horizontal="center" vertical="center"/>
    </xf>
    <xf numFmtId="0" fontId="0" fillId="2" borderId="26" xfId="0" applyFill="1" applyBorder="1" applyAlignment="1">
      <alignment horizontal="right" vertical="center"/>
    </xf>
    <xf numFmtId="0" fontId="0" fillId="2" borderId="25" xfId="0" applyFill="1" applyBorder="1" applyAlignment="1">
      <alignment horizontal="right" vertical="center"/>
    </xf>
    <xf numFmtId="0" fontId="0" fillId="2" borderId="29" xfId="0" applyFill="1" applyBorder="1" applyAlignment="1">
      <alignment horizontal="right"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 xfId="0" applyBorder="1" applyAlignment="1">
      <alignment vertical="center" shrinkToFit="1"/>
    </xf>
    <xf numFmtId="0" fontId="8" fillId="0" borderId="9" xfId="0" applyFont="1" applyBorder="1" applyAlignment="1">
      <alignment horizontal="center" vertical="center" wrapText="1" shrinkToFit="1"/>
    </xf>
    <xf numFmtId="0" fontId="0" fillId="2" borderId="21" xfId="0" applyFill="1" applyBorder="1" applyAlignment="1">
      <alignment horizontal="center" vertical="center" wrapText="1"/>
    </xf>
    <xf numFmtId="0" fontId="8" fillId="2" borderId="9"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0" fillId="0" borderId="64" xfId="0" applyBorder="1" applyAlignment="1">
      <alignment horizontal="center" vertical="center" wrapText="1"/>
    </xf>
    <xf numFmtId="0" fontId="8" fillId="0" borderId="21" xfId="0" applyFont="1" applyBorder="1" applyAlignment="1">
      <alignment horizontal="center" vertical="center" wrapText="1"/>
    </xf>
    <xf numFmtId="0" fontId="0" fillId="0" borderId="19" xfId="0" applyBorder="1" applyAlignment="1">
      <alignment horizontal="center" vertical="center" wrapText="1"/>
    </xf>
    <xf numFmtId="0" fontId="8" fillId="2" borderId="21"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9" xfId="0" applyFill="1" applyBorder="1" applyAlignment="1">
      <alignment horizontal="center" vertical="center" wrapText="1"/>
    </xf>
    <xf numFmtId="0" fontId="13" fillId="0" borderId="21" xfId="0" applyFont="1" applyBorder="1" applyAlignment="1">
      <alignment horizontal="center" vertical="center" wrapText="1"/>
    </xf>
    <xf numFmtId="0" fontId="0" fillId="0" borderId="65" xfId="0" applyBorder="1" applyAlignment="1">
      <alignment horizontal="center" vertical="center" wrapText="1"/>
    </xf>
    <xf numFmtId="0" fontId="8" fillId="2" borderId="24" xfId="0" applyFont="1" applyFill="1" applyBorder="1" applyAlignment="1">
      <alignment horizontal="center" vertical="center" wrapText="1"/>
    </xf>
    <xf numFmtId="0" fontId="0" fillId="0" borderId="66" xfId="0" applyBorder="1" applyAlignment="1">
      <alignment horizontal="center" vertical="center" wrapText="1"/>
    </xf>
    <xf numFmtId="0" fontId="13" fillId="0" borderId="9" xfId="0" applyFont="1" applyBorder="1" applyAlignment="1">
      <alignment horizontal="center" vertical="center" wrapText="1"/>
    </xf>
    <xf numFmtId="0" fontId="11" fillId="0" borderId="62" xfId="0" applyFont="1" applyBorder="1" applyAlignment="1">
      <alignment horizontal="center" vertical="center" wrapText="1"/>
    </xf>
    <xf numFmtId="0" fontId="0" fillId="0" borderId="67" xfId="0" applyBorder="1" applyAlignment="1">
      <alignment horizontal="center" vertical="center" wrapText="1"/>
    </xf>
    <xf numFmtId="0" fontId="0" fillId="2" borderId="23" xfId="0" applyFill="1" applyBorder="1" applyAlignment="1">
      <alignment vertical="center"/>
    </xf>
    <xf numFmtId="0" fontId="8" fillId="0" borderId="24" xfId="0" applyFont="1" applyBorder="1" applyAlignment="1">
      <alignment horizontal="center" vertical="center" wrapText="1"/>
    </xf>
    <xf numFmtId="0" fontId="8" fillId="2" borderId="64"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24" xfId="0" applyFill="1" applyBorder="1" applyAlignment="1">
      <alignment horizontal="center" vertical="center" wrapText="1"/>
    </xf>
    <xf numFmtId="0" fontId="14" fillId="0" borderId="0" xfId="0" applyFont="1" applyAlignment="1">
      <alignment horizontal="left" vertical="center"/>
    </xf>
    <xf numFmtId="0" fontId="0" fillId="0" borderId="68" xfId="0" applyBorder="1" applyAlignment="1">
      <alignment vertical="center" wrapText="1"/>
    </xf>
    <xf numFmtId="0" fontId="0" fillId="0" borderId="45" xfId="0" applyBorder="1" applyAlignment="1">
      <alignment horizontal="left" vertical="center" wrapText="1"/>
    </xf>
    <xf numFmtId="0" fontId="8" fillId="0" borderId="68"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8" fillId="0" borderId="43" xfId="0" applyFont="1" applyBorder="1" applyAlignment="1">
      <alignment horizontal="left" vertical="center"/>
    </xf>
    <xf numFmtId="0" fontId="8" fillId="0" borderId="36" xfId="0" applyFont="1" applyBorder="1" applyAlignment="1">
      <alignment horizontal="left" vertical="center"/>
    </xf>
    <xf numFmtId="0" fontId="8" fillId="0" borderId="42" xfId="0" applyFont="1" applyBorder="1" applyAlignment="1">
      <alignment horizontal="left" vertical="center"/>
    </xf>
    <xf numFmtId="0" fontId="0" fillId="0" borderId="0" xfId="0" applyAlignment="1">
      <alignment horizontal="left" vertical="center" wrapText="1"/>
    </xf>
    <xf numFmtId="0" fontId="0" fillId="0" borderId="43" xfId="0" applyBorder="1" applyAlignment="1">
      <alignment horizontal="right" vertical="center"/>
    </xf>
    <xf numFmtId="180" fontId="0" fillId="0" borderId="25" xfId="0" applyNumberFormat="1" applyBorder="1" applyAlignment="1">
      <alignment horizontal="right" vertical="center"/>
    </xf>
    <xf numFmtId="0" fontId="0" fillId="0" borderId="69" xfId="0" applyBorder="1" applyAlignment="1">
      <alignment vertical="center" wrapTex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0" fillId="0" borderId="18" xfId="0" applyBorder="1" applyAlignment="1">
      <alignment vertical="center" wrapText="1"/>
    </xf>
    <xf numFmtId="0" fontId="1" fillId="0" borderId="2" xfId="2" applyFont="1" applyFill="1" applyBorder="1" applyAlignment="1">
      <alignment vertical="center"/>
    </xf>
    <xf numFmtId="0" fontId="0" fillId="0" borderId="36" xfId="0" applyBorder="1">
      <alignment vertical="center"/>
    </xf>
    <xf numFmtId="0" fontId="8" fillId="2" borderId="43" xfId="0" applyFont="1" applyFill="1" applyBorder="1" applyAlignment="1">
      <alignment horizontal="left" vertical="center"/>
    </xf>
    <xf numFmtId="0" fontId="8" fillId="2" borderId="36" xfId="0" applyFont="1" applyFill="1" applyBorder="1" applyAlignment="1">
      <alignment horizontal="left" vertical="center"/>
    </xf>
    <xf numFmtId="0" fontId="0" fillId="2" borderId="71" xfId="0" applyFill="1" applyBorder="1" applyAlignment="1">
      <alignment horizontal="right" vertical="center"/>
    </xf>
    <xf numFmtId="0" fontId="8" fillId="2" borderId="25" xfId="0" applyFont="1" applyFill="1" applyBorder="1" applyAlignment="1">
      <alignment horizontal="left" vertical="center"/>
    </xf>
    <xf numFmtId="180" fontId="0" fillId="2" borderId="25" xfId="0" applyNumberFormat="1" applyFill="1" applyBorder="1" applyAlignment="1">
      <alignment vertical="center"/>
    </xf>
    <xf numFmtId="0" fontId="8" fillId="2" borderId="26" xfId="0" applyFont="1" applyFill="1" applyBorder="1" applyAlignment="1">
      <alignment horizontal="left" vertical="center"/>
    </xf>
    <xf numFmtId="0" fontId="8" fillId="2" borderId="29" xfId="0" applyFont="1" applyFill="1" applyBorder="1" applyAlignment="1">
      <alignment horizontal="left" vertical="center"/>
    </xf>
    <xf numFmtId="0" fontId="1" fillId="2" borderId="70" xfId="0" applyFont="1" applyFill="1" applyBorder="1" applyAlignment="1">
      <alignment horizontal="center" vertical="center"/>
    </xf>
    <xf numFmtId="0" fontId="1" fillId="0" borderId="70" xfId="0" applyFont="1" applyBorder="1" applyAlignment="1">
      <alignment horizontal="center" vertical="center"/>
    </xf>
    <xf numFmtId="0" fontId="8" fillId="0" borderId="46"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right" vertical="center"/>
    </xf>
    <xf numFmtId="0" fontId="0" fillId="0" borderId="60" xfId="0" applyBorder="1" applyAlignment="1">
      <alignment vertical="center" wrapText="1"/>
    </xf>
    <xf numFmtId="0" fontId="0" fillId="0" borderId="82" xfId="0" applyBorder="1" applyAlignment="1">
      <alignment horizontal="left" vertical="center" wrapText="1"/>
    </xf>
    <xf numFmtId="0" fontId="17" fillId="0" borderId="0" xfId="0" applyFont="1" applyAlignment="1">
      <alignment horizontal="left" vertical="center"/>
    </xf>
    <xf numFmtId="0" fontId="0" fillId="0" borderId="83" xfId="0" applyBorder="1" applyAlignment="1">
      <alignment vertical="center" wrapText="1"/>
    </xf>
    <xf numFmtId="0" fontId="1" fillId="0" borderId="84" xfId="2" applyFont="1" applyFill="1" applyBorder="1" applyAlignment="1">
      <alignment vertical="center"/>
    </xf>
    <xf numFmtId="0" fontId="0" fillId="0" borderId="84" xfId="0" applyBorder="1">
      <alignment vertical="center"/>
    </xf>
    <xf numFmtId="0" fontId="0" fillId="0" borderId="18" xfId="0" applyBorder="1" applyAlignment="1">
      <alignment horizontal="left" vertical="center" wrapText="1"/>
    </xf>
    <xf numFmtId="0" fontId="0" fillId="0" borderId="85" xfId="0" applyBorder="1" applyAlignment="1">
      <alignment vertical="center" wrapText="1"/>
    </xf>
    <xf numFmtId="0" fontId="0" fillId="0" borderId="86" xfId="0" applyBorder="1" applyAlignment="1">
      <alignment vertical="center"/>
    </xf>
    <xf numFmtId="0" fontId="0" fillId="0" borderId="49" xfId="0" applyBorder="1" applyAlignment="1">
      <alignment vertical="center" wrapText="1"/>
    </xf>
    <xf numFmtId="0" fontId="0" fillId="0" borderId="87" xfId="0" applyBorder="1" applyAlignment="1">
      <alignment horizontal="center" vertical="center" wrapText="1"/>
    </xf>
    <xf numFmtId="0" fontId="0" fillId="0" borderId="3" xfId="0" applyBorder="1" applyAlignment="1">
      <alignment horizontal="left" vertical="center"/>
    </xf>
    <xf numFmtId="0" fontId="11" fillId="0" borderId="70" xfId="0" applyFont="1" applyBorder="1" applyAlignment="1">
      <alignment vertical="center" wrapText="1"/>
    </xf>
    <xf numFmtId="0" fontId="0" fillId="0" borderId="90" xfId="0" applyBorder="1" applyAlignment="1">
      <alignment horizontal="center" vertical="center" wrapText="1"/>
    </xf>
    <xf numFmtId="0" fontId="17" fillId="0" borderId="18" xfId="0" applyFont="1" applyBorder="1" applyAlignment="1">
      <alignment vertical="center"/>
    </xf>
    <xf numFmtId="0" fontId="17" fillId="0" borderId="0" xfId="0" applyFont="1" applyBorder="1" applyAlignment="1">
      <alignment vertical="center"/>
    </xf>
    <xf numFmtId="0" fontId="8" fillId="0" borderId="6" xfId="0" applyFont="1" applyBorder="1" applyAlignment="1">
      <alignment vertical="center"/>
    </xf>
    <xf numFmtId="0" fontId="0" fillId="0" borderId="91" xfId="0" applyBorder="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7" fillId="0" borderId="0" xfId="0" applyFo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92" xfId="0" applyFont="1" applyBorder="1" applyAlignment="1">
      <alignment horizontal="center" vertical="center" wrapText="1"/>
    </xf>
    <xf numFmtId="0" fontId="15" fillId="0" borderId="0" xfId="0" applyFont="1" applyBorder="1">
      <alignment vertical="center"/>
    </xf>
    <xf numFmtId="0" fontId="1" fillId="0" borderId="0" xfId="0" applyFont="1" applyBorder="1" applyAlignment="1">
      <alignment vertical="center"/>
    </xf>
    <xf numFmtId="0" fontId="0" fillId="0" borderId="92" xfId="0" applyBorder="1" applyAlignment="1">
      <alignment horizontal="center" vertical="center" shrinkToFit="1"/>
    </xf>
    <xf numFmtId="0" fontId="1" fillId="0" borderId="94" xfId="0" applyFont="1" applyBorder="1" applyAlignment="1">
      <alignment vertical="center" shrinkToFit="1"/>
    </xf>
    <xf numFmtId="0" fontId="1" fillId="0" borderId="94" xfId="0" applyFont="1" applyBorder="1">
      <alignment vertical="center"/>
    </xf>
    <xf numFmtId="0" fontId="0" fillId="0" borderId="95" xfId="0" applyBorder="1" applyAlignment="1">
      <alignment horizontal="center" vertical="center"/>
    </xf>
    <xf numFmtId="0" fontId="11" fillId="0" borderId="98" xfId="0" applyFont="1" applyBorder="1" applyAlignment="1">
      <alignment horizontal="center" vertical="center"/>
    </xf>
    <xf numFmtId="0" fontId="11" fillId="0" borderId="92"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98" xfId="0" applyFont="1" applyBorder="1" applyAlignment="1">
      <alignment horizontal="center" vertical="center" wrapText="1"/>
    </xf>
    <xf numFmtId="0" fontId="0" fillId="0" borderId="102" xfId="0" applyBorder="1" applyAlignment="1">
      <alignment horizontal="center" vertical="center" shrinkToFit="1"/>
    </xf>
    <xf numFmtId="0" fontId="1" fillId="0" borderId="105" xfId="0" applyFont="1" applyBorder="1" applyAlignment="1">
      <alignment vertical="center" shrinkToFit="1"/>
    </xf>
    <xf numFmtId="0" fontId="8" fillId="0" borderId="104"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92" xfId="0" applyFont="1" applyBorder="1" applyAlignment="1">
      <alignment horizontal="center" vertical="center" shrinkToFit="1"/>
    </xf>
    <xf numFmtId="0" fontId="11" fillId="0" borderId="106" xfId="0" applyFont="1" applyBorder="1" applyAlignment="1">
      <alignment horizontal="center" vertical="center" wrapText="1" shrinkToFit="1"/>
    </xf>
    <xf numFmtId="0" fontId="11" fillId="4" borderId="0" xfId="0" applyFont="1" applyFill="1">
      <alignment vertical="center"/>
    </xf>
    <xf numFmtId="0" fontId="11" fillId="4" borderId="64" xfId="0" applyFont="1" applyFill="1" applyBorder="1" applyAlignment="1">
      <alignment vertical="center" wrapText="1"/>
    </xf>
    <xf numFmtId="0" fontId="13" fillId="0" borderId="98" xfId="0" applyFont="1" applyBorder="1" applyAlignment="1">
      <alignment horizontal="center" vertical="center" wrapText="1"/>
    </xf>
    <xf numFmtId="0" fontId="0" fillId="0" borderId="108" xfId="0" applyBorder="1" applyAlignment="1">
      <alignment horizontal="center" vertical="center" wrapText="1"/>
    </xf>
    <xf numFmtId="0" fontId="11" fillId="0" borderId="51" xfId="0" applyFont="1" applyBorder="1" applyAlignment="1">
      <alignment horizontal="center" vertical="center" wrapText="1"/>
    </xf>
    <xf numFmtId="0" fontId="21" fillId="0" borderId="0" xfId="0" applyFont="1" applyBorder="1" applyAlignment="1">
      <alignment vertical="center"/>
    </xf>
    <xf numFmtId="0" fontId="1" fillId="0" borderId="110" xfId="1" applyNumberFormat="1" applyFont="1" applyFill="1" applyBorder="1" applyAlignment="1" applyProtection="1">
      <alignment vertical="center" shrinkToFit="1"/>
      <protection locked="0"/>
    </xf>
    <xf numFmtId="0" fontId="1" fillId="5" borderId="0" xfId="0" applyFont="1" applyFill="1" applyAlignment="1">
      <alignment vertical="center"/>
    </xf>
    <xf numFmtId="0" fontId="1" fillId="3" borderId="94" xfId="0" applyFont="1" applyFill="1" applyBorder="1" applyAlignment="1">
      <alignment vertical="center" shrinkToFit="1"/>
    </xf>
    <xf numFmtId="0" fontId="1" fillId="0" borderId="111" xfId="0" applyFont="1" applyBorder="1" applyAlignment="1" applyProtection="1">
      <alignment vertical="center" shrinkToFit="1"/>
      <protection locked="0"/>
    </xf>
    <xf numFmtId="0" fontId="1" fillId="0" borderId="114" xfId="0" applyFont="1" applyBorder="1" applyAlignment="1" applyProtection="1">
      <alignment vertical="center" shrinkToFit="1"/>
      <protection locked="0"/>
    </xf>
    <xf numFmtId="0" fontId="1" fillId="0" borderId="39" xfId="0" applyFont="1" applyBorder="1" applyAlignment="1" applyProtection="1">
      <alignment vertical="center" shrinkToFit="1"/>
      <protection locked="0"/>
    </xf>
    <xf numFmtId="0" fontId="1" fillId="0" borderId="64" xfId="0" applyFont="1" applyBorder="1" applyAlignment="1" applyProtection="1">
      <alignment vertical="center" shrinkToFit="1"/>
      <protection locked="0"/>
    </xf>
    <xf numFmtId="0" fontId="1" fillId="0" borderId="120" xfId="0" applyFont="1" applyBorder="1" applyAlignment="1" applyProtection="1">
      <alignment vertical="center" shrinkToFit="1"/>
      <protection locked="0"/>
    </xf>
    <xf numFmtId="0" fontId="1" fillId="0" borderId="123" xfId="0" applyFont="1" applyBorder="1" applyAlignment="1" applyProtection="1">
      <alignment vertical="center" shrinkToFit="1"/>
      <protection locked="0"/>
    </xf>
    <xf numFmtId="0" fontId="1" fillId="0" borderId="126" xfId="0" applyFont="1" applyBorder="1" applyAlignment="1" applyProtection="1">
      <alignment vertical="center" shrinkToFit="1"/>
      <protection locked="0"/>
    </xf>
    <xf numFmtId="0" fontId="1" fillId="0" borderId="127"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0" fillId="5" borderId="87" xfId="0" applyFill="1" applyBorder="1" applyAlignment="1">
      <alignment vertical="center"/>
    </xf>
    <xf numFmtId="0" fontId="1" fillId="0" borderId="129" xfId="0" applyFont="1" applyBorder="1" applyAlignment="1" applyProtection="1">
      <alignment vertical="center" wrapText="1"/>
      <protection locked="0"/>
    </xf>
    <xf numFmtId="0" fontId="1" fillId="0" borderId="130" xfId="0" applyFont="1" applyBorder="1" applyAlignment="1" applyProtection="1">
      <alignment vertical="center" wrapText="1"/>
      <protection locked="0"/>
    </xf>
    <xf numFmtId="0" fontId="1" fillId="0" borderId="131" xfId="0" applyFont="1" applyBorder="1" applyAlignment="1" applyProtection="1">
      <alignment vertical="center" wrapText="1"/>
      <protection locked="0"/>
    </xf>
    <xf numFmtId="0" fontId="0" fillId="0" borderId="4" xfId="0" applyBorder="1" applyAlignment="1" applyProtection="1">
      <alignment vertical="center" textRotation="255" wrapText="1"/>
      <protection locked="0"/>
    </xf>
    <xf numFmtId="0" fontId="0" fillId="3" borderId="132" xfId="0" applyFill="1" applyBorder="1" applyAlignment="1">
      <alignment vertical="center" wrapText="1"/>
    </xf>
    <xf numFmtId="0" fontId="0" fillId="5" borderId="133" xfId="0" applyFill="1" applyBorder="1" applyAlignment="1">
      <alignment horizontal="right" vertical="center"/>
    </xf>
    <xf numFmtId="0" fontId="1" fillId="3" borderId="134" xfId="0" applyFont="1" applyFill="1" applyBorder="1" applyAlignment="1">
      <alignment vertical="center" wrapText="1"/>
    </xf>
    <xf numFmtId="0" fontId="1" fillId="3" borderId="135" xfId="0" applyFont="1" applyFill="1" applyBorder="1" applyAlignment="1">
      <alignment vertical="center" wrapText="1"/>
    </xf>
    <xf numFmtId="0" fontId="0" fillId="5" borderId="52" xfId="0" applyFill="1" applyBorder="1">
      <alignment vertical="center"/>
    </xf>
    <xf numFmtId="0" fontId="0" fillId="5" borderId="134" xfId="0" applyFill="1" applyBorder="1">
      <alignment vertical="center"/>
    </xf>
    <xf numFmtId="0" fontId="0" fillId="5" borderId="135" xfId="0" applyFill="1" applyBorder="1">
      <alignment vertical="center"/>
    </xf>
    <xf numFmtId="0" fontId="0" fillId="0" borderId="8" xfId="0" applyBorder="1" applyAlignment="1">
      <alignment vertical="center" textRotation="255" wrapText="1"/>
    </xf>
    <xf numFmtId="0" fontId="0" fillId="0" borderId="136" xfId="0" applyBorder="1" applyAlignment="1">
      <alignment vertical="center" textRotation="255" wrapText="1"/>
    </xf>
    <xf numFmtId="0" fontId="0" fillId="0" borderId="137" xfId="0" applyBorder="1" applyAlignment="1">
      <alignment vertical="center" textRotation="255" wrapText="1"/>
    </xf>
    <xf numFmtId="0" fontId="0" fillId="0" borderId="5" xfId="0" applyBorder="1" applyAlignment="1" applyProtection="1">
      <alignment vertical="center" textRotation="255" wrapText="1"/>
      <protection locked="0"/>
    </xf>
    <xf numFmtId="0" fontId="0" fillId="0" borderId="38" xfId="0" applyBorder="1" applyAlignment="1" applyProtection="1">
      <alignment vertical="center" textRotation="255" wrapText="1"/>
      <protection locked="0"/>
    </xf>
    <xf numFmtId="0" fontId="0" fillId="0" borderId="8" xfId="0" applyBorder="1" applyAlignment="1" applyProtection="1">
      <alignment vertical="center" textRotation="255" wrapText="1"/>
      <protection locked="0"/>
    </xf>
    <xf numFmtId="0" fontId="0" fillId="0" borderId="54" xfId="0" applyBorder="1" applyAlignment="1" applyProtection="1">
      <alignment vertical="center" textRotation="255" wrapText="1"/>
      <protection locked="0"/>
    </xf>
    <xf numFmtId="0" fontId="11" fillId="4" borderId="64" xfId="0" applyFont="1" applyFill="1" applyBorder="1" applyAlignment="1" applyProtection="1">
      <alignment vertical="center" wrapText="1"/>
      <protection locked="0"/>
    </xf>
    <xf numFmtId="0" fontId="1" fillId="0" borderId="120"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64" xfId="0" applyFont="1" applyBorder="1" applyAlignment="1" applyProtection="1">
      <alignment horizontal="center" vertical="center" shrinkToFit="1"/>
      <protection locked="0"/>
    </xf>
    <xf numFmtId="0" fontId="1" fillId="0" borderId="43" xfId="0" applyFont="1" applyBorder="1" applyAlignment="1" applyProtection="1">
      <alignment horizontal="center" vertical="center" shrinkToFit="1"/>
      <protection locked="0"/>
    </xf>
    <xf numFmtId="0" fontId="1" fillId="0" borderId="119" xfId="0" applyFont="1" applyBorder="1" applyAlignment="1" applyProtection="1">
      <alignment horizontal="center" vertical="center" shrinkToFit="1"/>
      <protection locked="0"/>
    </xf>
    <xf numFmtId="0" fontId="1" fillId="0" borderId="121"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123"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39" xfId="0" applyFont="1" applyBorder="1" applyAlignment="1" applyProtection="1">
      <alignment horizontal="center" vertical="center" shrinkToFit="1"/>
      <protection locked="0"/>
    </xf>
    <xf numFmtId="0" fontId="1" fillId="0" borderId="125" xfId="0" applyFont="1" applyBorder="1" applyAlignment="1" applyProtection="1">
      <alignment horizontal="center" vertical="center" shrinkToFit="1"/>
      <protection locked="0"/>
    </xf>
    <xf numFmtId="0" fontId="1" fillId="0" borderId="128" xfId="0" applyFont="1" applyBorder="1" applyAlignment="1" applyProtection="1">
      <alignment horizontal="center" vertical="center" shrinkToFit="1"/>
      <protection locked="0"/>
    </xf>
    <xf numFmtId="0" fontId="0" fillId="0" borderId="0" xfId="0" applyProtection="1">
      <alignment vertical="center"/>
      <protection locked="0"/>
    </xf>
    <xf numFmtId="0" fontId="0" fillId="0" borderId="38"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59" xfId="0" applyBorder="1" applyAlignment="1" applyProtection="1">
      <alignment vertical="center" wrapText="1"/>
      <protection locked="0"/>
    </xf>
    <xf numFmtId="0" fontId="1" fillId="0" borderId="117" xfId="0" applyNumberFormat="1" applyFont="1" applyBorder="1" applyAlignment="1" applyProtection="1">
      <alignment vertical="center" shrinkToFit="1"/>
      <protection locked="0"/>
    </xf>
    <xf numFmtId="0" fontId="1" fillId="0" borderId="64" xfId="0" applyNumberFormat="1" applyFont="1" applyBorder="1" applyAlignment="1" applyProtection="1">
      <alignment horizontal="center" vertical="center" shrinkToFit="1"/>
      <protection locked="0"/>
    </xf>
    <xf numFmtId="0" fontId="1" fillId="0" borderId="140" xfId="0" applyNumberFormat="1" applyFont="1" applyBorder="1" applyAlignment="1" applyProtection="1">
      <alignment horizontal="center" vertical="center" shrinkToFit="1"/>
      <protection locked="0"/>
    </xf>
    <xf numFmtId="0" fontId="1" fillId="0" borderId="140" xfId="0" applyNumberFormat="1" applyFont="1" applyBorder="1" applyAlignment="1" applyProtection="1">
      <alignment vertical="center" shrinkToFit="1"/>
      <protection locked="0"/>
    </xf>
    <xf numFmtId="0" fontId="1" fillId="0" borderId="141" xfId="0" applyNumberFormat="1" applyFont="1" applyBorder="1" applyAlignment="1" applyProtection="1">
      <alignment vertical="center" shrinkToFit="1"/>
      <protection locked="0"/>
    </xf>
    <xf numFmtId="179" fontId="1" fillId="0" borderId="142" xfId="0" applyNumberFormat="1" applyFont="1" applyBorder="1" applyAlignment="1" applyProtection="1">
      <alignment horizontal="center" vertical="center"/>
      <protection locked="0"/>
    </xf>
    <xf numFmtId="0" fontId="1" fillId="0" borderId="64" xfId="0" applyNumberFormat="1" applyFont="1" applyBorder="1" applyAlignment="1" applyProtection="1">
      <alignment vertical="center" shrinkToFit="1"/>
      <protection locked="0"/>
    </xf>
    <xf numFmtId="0" fontId="1" fillId="0" borderId="118" xfId="0" applyNumberFormat="1" applyFont="1" applyBorder="1" applyAlignment="1" applyProtection="1">
      <alignment vertical="center" shrinkToFit="1"/>
      <protection locked="0"/>
    </xf>
    <xf numFmtId="0" fontId="1" fillId="0" borderId="122" xfId="0" applyNumberFormat="1" applyFont="1" applyBorder="1" applyAlignment="1" applyProtection="1">
      <alignment vertical="center" shrinkToFit="1"/>
      <protection locked="0"/>
    </xf>
    <xf numFmtId="0" fontId="1" fillId="0" borderId="126" xfId="0" applyNumberFormat="1" applyFont="1" applyBorder="1" applyAlignment="1" applyProtection="1">
      <alignment horizontal="center" vertical="center" shrinkToFit="1"/>
      <protection locked="0"/>
    </xf>
    <xf numFmtId="0" fontId="1" fillId="0" borderId="126" xfId="0" applyNumberFormat="1" applyFont="1" applyBorder="1" applyAlignment="1" applyProtection="1">
      <alignment vertical="center" shrinkToFit="1"/>
      <protection locked="0"/>
    </xf>
    <xf numFmtId="0" fontId="1" fillId="0" borderId="124" xfId="0" applyNumberFormat="1" applyFont="1" applyBorder="1" applyAlignment="1" applyProtection="1">
      <alignment vertical="center" shrinkToFit="1"/>
      <protection locked="0"/>
    </xf>
    <xf numFmtId="179" fontId="1" fillId="0" borderId="143" xfId="0" applyNumberFormat="1" applyFont="1" applyBorder="1" applyAlignment="1" applyProtection="1">
      <alignment horizontal="center" vertical="center"/>
      <protection locked="0"/>
    </xf>
    <xf numFmtId="179" fontId="1" fillId="3" borderId="132" xfId="0" applyNumberFormat="1" applyFont="1" applyFill="1" applyBorder="1" applyAlignment="1">
      <alignment horizontal="center" vertical="center"/>
    </xf>
    <xf numFmtId="0" fontId="0" fillId="0" borderId="23" xfId="0" applyBorder="1" applyAlignment="1" applyProtection="1">
      <alignment vertical="center" wrapText="1"/>
      <protection locked="0"/>
    </xf>
    <xf numFmtId="177" fontId="0" fillId="0" borderId="23" xfId="0" applyNumberFormat="1" applyBorder="1" applyAlignment="1" applyProtection="1">
      <alignment vertical="center" wrapText="1"/>
      <protection locked="0"/>
    </xf>
    <xf numFmtId="0" fontId="0" fillId="2" borderId="23" xfId="0" applyFill="1" applyBorder="1" applyAlignment="1" applyProtection="1">
      <alignment vertical="center" wrapText="1"/>
      <protection locked="0"/>
    </xf>
    <xf numFmtId="177" fontId="0" fillId="2" borderId="23" xfId="0" applyNumberFormat="1" applyFill="1" applyBorder="1" applyAlignment="1" applyProtection="1">
      <alignment vertical="center" wrapText="1"/>
      <protection locked="0"/>
    </xf>
    <xf numFmtId="0" fontId="0" fillId="0" borderId="144" xfId="0" applyBorder="1" applyAlignment="1" applyProtection="1">
      <alignment vertical="center" wrapText="1"/>
      <protection locked="0"/>
    </xf>
    <xf numFmtId="0" fontId="0" fillId="0" borderId="145" xfId="0" applyBorder="1" applyAlignment="1" applyProtection="1">
      <alignment vertical="center" wrapText="1"/>
      <protection locked="0"/>
    </xf>
    <xf numFmtId="0" fontId="11" fillId="0" borderId="23" xfId="0" applyNumberFormat="1" applyFont="1" applyBorder="1" applyAlignment="1" applyProtection="1">
      <alignment vertical="center" wrapText="1" shrinkToFit="1"/>
      <protection locked="0"/>
    </xf>
    <xf numFmtId="0" fontId="0" fillId="0" borderId="146" xfId="0" applyBorder="1" applyAlignment="1" applyProtection="1">
      <alignment vertical="center" wrapText="1"/>
      <protection locked="0"/>
    </xf>
    <xf numFmtId="0" fontId="0" fillId="0" borderId="23" xfId="0" applyBorder="1" applyAlignment="1" applyProtection="1">
      <alignment horizontal="center" vertical="center" wrapText="1"/>
      <protection locked="0"/>
    </xf>
    <xf numFmtId="180" fontId="0" fillId="0" borderId="23" xfId="0" applyNumberFormat="1" applyBorder="1" applyAlignment="1" applyProtection="1">
      <alignment horizontal="center" vertical="center" wrapText="1"/>
      <protection locked="0"/>
    </xf>
    <xf numFmtId="180" fontId="0" fillId="0" borderId="147" xfId="0" applyNumberFormat="1" applyBorder="1" applyAlignment="1" applyProtection="1">
      <alignment horizontal="center" vertical="center" wrapText="1"/>
      <protection locked="0"/>
    </xf>
    <xf numFmtId="0" fontId="0" fillId="2" borderId="146" xfId="0" applyFill="1" applyBorder="1" applyAlignment="1" applyProtection="1">
      <alignment vertical="center" wrapText="1"/>
      <protection locked="0"/>
    </xf>
    <xf numFmtId="0" fontId="0" fillId="2" borderId="23" xfId="0" applyFill="1" applyBorder="1" applyAlignment="1" applyProtection="1">
      <alignment horizontal="center" vertical="center" wrapText="1"/>
      <protection locked="0"/>
    </xf>
    <xf numFmtId="180" fontId="0" fillId="2" borderId="23" xfId="0" applyNumberFormat="1" applyFill="1" applyBorder="1" applyAlignment="1" applyProtection="1">
      <alignment horizontal="center" vertical="center" wrapText="1"/>
      <protection locked="0"/>
    </xf>
    <xf numFmtId="180" fontId="0" fillId="2" borderId="147" xfId="0" applyNumberFormat="1" applyFill="1" applyBorder="1" applyAlignment="1" applyProtection="1">
      <alignment horizontal="center" vertical="center" wrapText="1"/>
      <protection locked="0"/>
    </xf>
    <xf numFmtId="0" fontId="0" fillId="0" borderId="146" xfId="0" applyBorder="1" applyAlignment="1" applyProtection="1">
      <alignment horizontal="left" vertical="center" wrapText="1"/>
      <protection locked="0"/>
    </xf>
    <xf numFmtId="0" fontId="0" fillId="0" borderId="147" xfId="0" applyBorder="1" applyAlignment="1" applyProtection="1">
      <alignment vertical="center" wrapText="1"/>
      <protection locked="0"/>
    </xf>
    <xf numFmtId="0" fontId="0" fillId="0" borderId="148" xfId="0" applyBorder="1" applyAlignment="1" applyProtection="1">
      <alignment vertical="center" wrapText="1"/>
      <protection locked="0"/>
    </xf>
    <xf numFmtId="0" fontId="0" fillId="0" borderId="151" xfId="0" applyBorder="1" applyAlignment="1" applyProtection="1">
      <alignment horizontal="left" vertical="center" wrapText="1"/>
      <protection locked="0"/>
    </xf>
    <xf numFmtId="0" fontId="0" fillId="0" borderId="152" xfId="0" applyBorder="1" applyAlignment="1">
      <alignment vertical="center" textRotation="255" wrapText="1"/>
    </xf>
    <xf numFmtId="0" fontId="0" fillId="0" borderId="153" xfId="0" applyBorder="1" applyAlignment="1">
      <alignment vertical="center" textRotation="255" wrapText="1"/>
    </xf>
    <xf numFmtId="184" fontId="1" fillId="0" borderId="110" xfId="1" applyNumberFormat="1" applyFont="1" applyFill="1" applyBorder="1" applyAlignment="1" applyProtection="1">
      <alignment vertical="center"/>
      <protection locked="0"/>
    </xf>
    <xf numFmtId="184" fontId="1" fillId="3" borderId="154" xfId="1" applyNumberFormat="1" applyFont="1" applyFill="1" applyBorder="1" applyAlignment="1">
      <alignment vertical="center"/>
    </xf>
    <xf numFmtId="184" fontId="1" fillId="0" borderId="158" xfId="1" applyNumberFormat="1" applyFont="1" applyFill="1" applyBorder="1" applyAlignment="1" applyProtection="1">
      <alignment vertical="center" wrapText="1"/>
      <protection locked="0"/>
    </xf>
    <xf numFmtId="0" fontId="1" fillId="0" borderId="159" xfId="1" applyNumberFormat="1" applyFont="1" applyFill="1" applyBorder="1" applyAlignment="1" applyProtection="1">
      <alignment vertical="center" shrinkToFit="1"/>
      <protection locked="0"/>
    </xf>
    <xf numFmtId="0" fontId="1" fillId="0" borderId="160" xfId="1" applyNumberFormat="1" applyFont="1" applyFill="1" applyBorder="1" applyAlignment="1" applyProtection="1">
      <alignment vertical="center" shrinkToFit="1"/>
      <protection locked="0"/>
    </xf>
    <xf numFmtId="0" fontId="1" fillId="0" borderId="159" xfId="1" applyNumberFormat="1" applyFont="1" applyFill="1" applyBorder="1" applyAlignment="1" applyProtection="1">
      <alignment horizontal="center" vertical="center" shrinkToFit="1"/>
      <protection locked="0"/>
    </xf>
    <xf numFmtId="0" fontId="1" fillId="0" borderId="161" xfId="1" applyNumberFormat="1" applyFont="1" applyFill="1" applyBorder="1" applyAlignment="1" applyProtection="1">
      <alignment vertical="center" shrinkToFit="1"/>
      <protection locked="0"/>
    </xf>
    <xf numFmtId="0" fontId="1" fillId="0" borderId="162" xfId="1" applyNumberFormat="1" applyFont="1" applyFill="1" applyBorder="1" applyAlignment="1" applyProtection="1">
      <alignment vertical="center" shrinkToFit="1"/>
      <protection locked="0"/>
    </xf>
    <xf numFmtId="184" fontId="1" fillId="0" borderId="162" xfId="1" applyNumberFormat="1" applyFont="1" applyFill="1" applyBorder="1" applyAlignment="1" applyProtection="1">
      <alignment vertical="center"/>
      <protection locked="0"/>
    </xf>
    <xf numFmtId="0" fontId="1" fillId="0" borderId="163" xfId="1" applyNumberFormat="1" applyFont="1" applyFill="1" applyBorder="1" applyAlignment="1" applyProtection="1">
      <alignment vertical="center" shrinkToFit="1"/>
      <protection locked="0"/>
    </xf>
    <xf numFmtId="0" fontId="16" fillId="0" borderId="0" xfId="1" applyFont="1" applyAlignment="1">
      <alignment vertical="center"/>
    </xf>
    <xf numFmtId="0" fontId="23" fillId="0" borderId="0" xfId="0" applyFont="1" applyAlignment="1">
      <alignment horizontal="distributed" vertical="center"/>
    </xf>
    <xf numFmtId="0" fontId="24" fillId="0" borderId="0" xfId="0" applyFont="1">
      <alignment vertical="center"/>
    </xf>
    <xf numFmtId="0" fontId="5" fillId="0" borderId="0" xfId="0" applyFont="1">
      <alignment vertical="center"/>
    </xf>
    <xf numFmtId="0" fontId="0" fillId="0" borderId="164" xfId="0" applyBorder="1" applyAlignment="1">
      <alignment vertical="center" shrinkToFit="1"/>
    </xf>
    <xf numFmtId="0" fontId="25" fillId="0" borderId="43" xfId="0" applyFont="1" applyBorder="1">
      <alignment vertical="center"/>
    </xf>
    <xf numFmtId="0" fontId="26" fillId="0" borderId="118" xfId="0" applyFont="1" applyBorder="1">
      <alignment vertical="center"/>
    </xf>
    <xf numFmtId="0" fontId="0" fillId="0" borderId="43" xfId="0" applyBorder="1">
      <alignment vertical="center"/>
    </xf>
    <xf numFmtId="0" fontId="0" fillId="0" borderId="39" xfId="0" applyBorder="1">
      <alignment vertical="center"/>
    </xf>
    <xf numFmtId="0" fontId="25" fillId="0" borderId="0" xfId="0" applyFont="1" applyBorder="1">
      <alignment vertical="center"/>
    </xf>
    <xf numFmtId="0" fontId="0" fillId="0" borderId="43" xfId="0" applyBorder="1" applyAlignment="1">
      <alignment vertical="center" shrinkToFit="1"/>
    </xf>
    <xf numFmtId="0" fontId="25" fillId="0" borderId="0" xfId="0" applyFont="1" applyBorder="1" applyAlignment="1">
      <alignment vertical="center" shrinkToFit="1"/>
    </xf>
    <xf numFmtId="0" fontId="25" fillId="0" borderId="118" xfId="0" applyFont="1" applyBorder="1">
      <alignment vertical="center"/>
    </xf>
    <xf numFmtId="0" fontId="3" fillId="0" borderId="0" xfId="0" applyFont="1" applyAlignment="1">
      <alignment vertical="center"/>
    </xf>
    <xf numFmtId="0" fontId="1" fillId="0" borderId="133" xfId="0" applyFont="1" applyBorder="1" applyAlignment="1" applyProtection="1">
      <alignment vertical="center" shrinkToFit="1"/>
      <protection locked="0"/>
    </xf>
    <xf numFmtId="0" fontId="1" fillId="0" borderId="167" xfId="0" applyFont="1" applyBorder="1" applyAlignment="1" applyProtection="1">
      <alignment horizontal="center" vertical="center" shrinkToFit="1"/>
      <protection locked="0"/>
    </xf>
    <xf numFmtId="0" fontId="1" fillId="0" borderId="133" xfId="0" applyFont="1" applyBorder="1" applyAlignment="1" applyProtection="1">
      <alignment horizontal="center" vertical="center" shrinkToFit="1"/>
      <protection locked="0"/>
    </xf>
    <xf numFmtId="0" fontId="1" fillId="0" borderId="140" xfId="0" applyFont="1" applyBorder="1" applyAlignment="1" applyProtection="1">
      <alignment horizontal="center" vertical="center" shrinkToFit="1"/>
      <protection locked="0"/>
    </xf>
    <xf numFmtId="0" fontId="1" fillId="0" borderId="168" xfId="0" applyFont="1" applyBorder="1" applyAlignment="1" applyProtection="1">
      <alignment horizontal="center" vertical="center" shrinkToFit="1"/>
      <protection locked="0"/>
    </xf>
    <xf numFmtId="0" fontId="1" fillId="0" borderId="169" xfId="0" applyFont="1" applyBorder="1" applyAlignment="1" applyProtection="1">
      <alignment horizontal="center" vertical="center" shrinkToFit="1"/>
      <protection locked="0"/>
    </xf>
    <xf numFmtId="0" fontId="1" fillId="0" borderId="171" xfId="1" applyNumberFormat="1" applyFont="1" applyFill="1" applyBorder="1" applyAlignment="1" applyProtection="1">
      <alignment horizontal="center" vertical="center" shrinkToFit="1"/>
      <protection locked="0"/>
    </xf>
    <xf numFmtId="0" fontId="1" fillId="0" borderId="158" xfId="1" applyNumberFormat="1" applyFont="1" applyFill="1" applyBorder="1" applyAlignment="1" applyProtection="1">
      <alignment horizontal="center" vertical="center" shrinkToFit="1"/>
      <protection locked="0"/>
    </xf>
    <xf numFmtId="0" fontId="1" fillId="0" borderId="110" xfId="1" applyNumberFormat="1" applyFont="1" applyFill="1" applyBorder="1" applyAlignment="1" applyProtection="1">
      <alignment horizontal="center" vertical="center" shrinkToFit="1"/>
      <protection locked="0"/>
    </xf>
    <xf numFmtId="0" fontId="1" fillId="0" borderId="115" xfId="0" applyFont="1" applyBorder="1" applyAlignment="1" applyProtection="1">
      <alignment horizontal="center" vertical="center" shrinkToFit="1"/>
      <protection locked="0"/>
    </xf>
    <xf numFmtId="0" fontId="1" fillId="0" borderId="111" xfId="0" applyFont="1" applyBorder="1" applyAlignment="1" applyProtection="1">
      <alignment horizontal="center" vertical="center" shrinkToFit="1"/>
      <protection locked="0"/>
    </xf>
    <xf numFmtId="0" fontId="1" fillId="0" borderId="173" xfId="1" applyNumberFormat="1" applyFont="1" applyFill="1" applyBorder="1" applyAlignment="1" applyProtection="1">
      <alignment horizontal="center" vertical="center" shrinkToFit="1"/>
      <protection locked="0"/>
    </xf>
    <xf numFmtId="0" fontId="1" fillId="0" borderId="160" xfId="1" applyNumberFormat="1" applyFont="1" applyFill="1" applyBorder="1" applyAlignment="1" applyProtection="1">
      <alignment horizontal="center" vertical="center" shrinkToFit="1"/>
      <protection locked="0"/>
    </xf>
    <xf numFmtId="0" fontId="0" fillId="0" borderId="174" xfId="0" applyBorder="1" applyAlignment="1">
      <alignment horizontal="right" vertical="center"/>
    </xf>
    <xf numFmtId="0" fontId="0" fillId="0" borderId="175" xfId="0" applyBorder="1" applyAlignment="1">
      <alignment horizontal="right" vertical="center"/>
    </xf>
    <xf numFmtId="0" fontId="13" fillId="0" borderId="59" xfId="0" applyFont="1" applyBorder="1" applyAlignment="1">
      <alignment vertical="center" wrapText="1"/>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5" fillId="5" borderId="0" xfId="2" applyFont="1" applyFill="1" applyBorder="1" applyAlignment="1" applyProtection="1">
      <alignment vertical="center"/>
    </xf>
    <xf numFmtId="0" fontId="15" fillId="0" borderId="0" xfId="2" applyFont="1" applyFill="1" applyBorder="1" applyAlignment="1" applyProtection="1">
      <alignment horizontal="right" vertical="center"/>
    </xf>
    <xf numFmtId="0" fontId="15" fillId="0" borderId="0" xfId="2" applyFont="1" applyFill="1" applyBorder="1" applyAlignment="1" applyProtection="1">
      <alignment vertical="center"/>
    </xf>
    <xf numFmtId="0" fontId="15" fillId="0" borderId="0" xfId="2" applyFont="1" applyFill="1" applyBorder="1" applyAlignment="1" applyProtection="1">
      <alignment vertical="center" shrinkToFit="1"/>
    </xf>
    <xf numFmtId="0" fontId="5" fillId="0" borderId="0" xfId="2" applyFont="1" applyFill="1" applyBorder="1" applyAlignment="1" applyProtection="1">
      <alignment vertical="center"/>
    </xf>
    <xf numFmtId="0" fontId="1" fillId="0" borderId="0" xfId="2" applyFill="1" applyAlignment="1" applyProtection="1">
      <alignment vertical="center" shrinkToFit="1"/>
    </xf>
    <xf numFmtId="0" fontId="1" fillId="3" borderId="176" xfId="2" applyFill="1" applyBorder="1" applyAlignment="1" applyProtection="1">
      <alignment vertical="center" shrinkToFit="1"/>
    </xf>
    <xf numFmtId="0" fontId="1" fillId="3" borderId="177" xfId="2" applyFont="1" applyFill="1" applyBorder="1" applyAlignment="1" applyProtection="1">
      <alignment vertical="center" shrinkToFit="1"/>
    </xf>
    <xf numFmtId="0" fontId="1" fillId="3" borderId="0" xfId="2" applyFill="1" applyAlignment="1" applyProtection="1">
      <alignment vertical="center" shrinkToFit="1"/>
    </xf>
    <xf numFmtId="0" fontId="1" fillId="0" borderId="0" xfId="2" applyFont="1" applyFill="1" applyAlignment="1" applyProtection="1">
      <alignment vertical="center" shrinkToFit="1"/>
    </xf>
    <xf numFmtId="0" fontId="1" fillId="0" borderId="178" xfId="2" applyFont="1" applyFill="1" applyBorder="1" applyAlignment="1" applyProtection="1">
      <alignment vertical="center" shrinkToFit="1"/>
    </xf>
    <xf numFmtId="0" fontId="1" fillId="0" borderId="179" xfId="2" applyFont="1" applyFill="1" applyBorder="1" applyAlignment="1" applyProtection="1">
      <alignment vertical="center" shrinkToFit="1"/>
    </xf>
    <xf numFmtId="0" fontId="1" fillId="0" borderId="164" xfId="2" applyFont="1" applyFill="1" applyBorder="1" applyAlignment="1" applyProtection="1">
      <alignment vertical="center" shrinkToFit="1"/>
    </xf>
    <xf numFmtId="0" fontId="1" fillId="6" borderId="170" xfId="2" applyFont="1" applyFill="1" applyBorder="1" applyAlignment="1" applyProtection="1">
      <alignment vertical="center" shrinkToFit="1"/>
    </xf>
    <xf numFmtId="0" fontId="1" fillId="6" borderId="180" xfId="2" applyFont="1" applyFill="1" applyBorder="1" applyAlignment="1" applyProtection="1">
      <alignment vertical="center" shrinkToFit="1"/>
    </xf>
    <xf numFmtId="0" fontId="1" fillId="0" borderId="181" xfId="2" applyFont="1" applyFill="1" applyBorder="1" applyAlignment="1" applyProtection="1">
      <alignment vertical="center" shrinkToFit="1"/>
    </xf>
    <xf numFmtId="0" fontId="1" fillId="6" borderId="182" xfId="2" applyFont="1" applyFill="1" applyBorder="1" applyAlignment="1" applyProtection="1">
      <alignment vertical="center" shrinkToFit="1"/>
    </xf>
    <xf numFmtId="0" fontId="1" fillId="6" borderId="183" xfId="2" applyFont="1" applyFill="1" applyBorder="1" applyAlignment="1" applyProtection="1">
      <alignment vertical="center" shrinkToFit="1"/>
    </xf>
    <xf numFmtId="0" fontId="1" fillId="3" borderId="112" xfId="2" applyFont="1" applyFill="1" applyBorder="1" applyAlignment="1" applyProtection="1">
      <alignment vertical="center" shrinkToFit="1"/>
    </xf>
    <xf numFmtId="0" fontId="1" fillId="3" borderId="178" xfId="2" applyFont="1" applyFill="1" applyBorder="1" applyAlignment="1" applyProtection="1">
      <alignment vertical="center" shrinkToFit="1"/>
    </xf>
    <xf numFmtId="0" fontId="1" fillId="3" borderId="179" xfId="2" applyFont="1" applyFill="1" applyBorder="1" applyAlignment="1" applyProtection="1">
      <alignment vertical="center" shrinkToFit="1"/>
    </xf>
    <xf numFmtId="0" fontId="1" fillId="5" borderId="184" xfId="2" applyFont="1" applyFill="1" applyBorder="1" applyAlignment="1" applyProtection="1">
      <alignment vertical="center" shrinkToFit="1"/>
    </xf>
    <xf numFmtId="0" fontId="1" fillId="5" borderId="185" xfId="2" applyFont="1" applyFill="1" applyBorder="1" applyAlignment="1" applyProtection="1">
      <alignment vertical="center" shrinkToFit="1"/>
    </xf>
    <xf numFmtId="0" fontId="1" fillId="7" borderId="186" xfId="2" applyFont="1" applyFill="1" applyBorder="1" applyAlignment="1" applyProtection="1">
      <alignment vertical="center" shrinkToFit="1"/>
    </xf>
    <xf numFmtId="0" fontId="1" fillId="7" borderId="187" xfId="2" applyFont="1" applyFill="1" applyBorder="1" applyAlignment="1" applyProtection="1">
      <alignment vertical="center" shrinkToFit="1"/>
    </xf>
    <xf numFmtId="0" fontId="1" fillId="5" borderId="186" xfId="2" applyFont="1" applyFill="1" applyBorder="1" applyAlignment="1" applyProtection="1">
      <alignment vertical="center" shrinkToFit="1"/>
    </xf>
    <xf numFmtId="0" fontId="1" fillId="5" borderId="187" xfId="2" applyFont="1" applyFill="1" applyBorder="1" applyAlignment="1" applyProtection="1">
      <alignment vertical="center" shrinkToFit="1"/>
    </xf>
    <xf numFmtId="0" fontId="1" fillId="5" borderId="0" xfId="2" applyFill="1" applyAlignment="1" applyProtection="1">
      <alignment vertical="center" shrinkToFit="1"/>
    </xf>
    <xf numFmtId="0" fontId="22" fillId="0" borderId="0" xfId="2" applyFont="1" applyFill="1" applyAlignment="1" applyProtection="1">
      <alignment vertical="center" shrinkToFit="1"/>
    </xf>
    <xf numFmtId="0" fontId="22" fillId="0" borderId="0" xfId="2" applyFont="1" applyFill="1" applyAlignment="1" applyProtection="1">
      <alignment vertical="center"/>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1" fillId="0" borderId="64" xfId="2" applyFont="1" applyFill="1" applyBorder="1" applyAlignment="1" applyProtection="1">
      <alignment vertical="center" shrinkToFit="1"/>
      <protection locked="0"/>
    </xf>
    <xf numFmtId="0" fontId="1" fillId="6" borderId="64" xfId="2" applyFont="1" applyFill="1" applyBorder="1" applyAlignment="1" applyProtection="1">
      <alignment vertical="center" shrinkToFit="1"/>
      <protection locked="0"/>
    </xf>
    <xf numFmtId="0" fontId="1" fillId="0" borderId="114" xfId="2" applyFont="1" applyFill="1" applyBorder="1" applyAlignment="1" applyProtection="1">
      <alignment vertical="center" shrinkToFit="1"/>
      <protection locked="0"/>
    </xf>
    <xf numFmtId="0" fontId="1" fillId="6" borderId="9" xfId="2" applyFont="1" applyFill="1" applyBorder="1" applyAlignment="1" applyProtection="1">
      <alignment vertical="center" shrinkToFit="1"/>
      <protection locked="0"/>
    </xf>
    <xf numFmtId="0" fontId="1" fillId="0" borderId="9" xfId="2" applyFont="1" applyFill="1" applyBorder="1" applyAlignment="1" applyProtection="1">
      <alignment vertical="center" shrinkToFit="1"/>
      <protection locked="0"/>
    </xf>
    <xf numFmtId="0" fontId="1" fillId="0" borderId="112" xfId="2" applyFill="1" applyBorder="1" applyAlignment="1" applyProtection="1">
      <alignment vertical="center" shrinkToFit="1"/>
      <protection locked="0"/>
    </xf>
    <xf numFmtId="0" fontId="1" fillId="0" borderId="118" xfId="2" applyFont="1" applyFill="1" applyBorder="1" applyAlignment="1" applyProtection="1">
      <alignment vertical="center" shrinkToFit="1"/>
      <protection locked="0"/>
    </xf>
    <xf numFmtId="0" fontId="1" fillId="0" borderId="188" xfId="2" applyFont="1" applyFill="1" applyBorder="1" applyAlignment="1" applyProtection="1">
      <alignment vertical="center" shrinkToFit="1"/>
      <protection locked="0"/>
    </xf>
    <xf numFmtId="0" fontId="6" fillId="0" borderId="189" xfId="0" applyFont="1" applyBorder="1" applyAlignment="1">
      <alignment horizontal="center" vertical="center" wrapText="1"/>
    </xf>
    <xf numFmtId="0" fontId="0" fillId="0" borderId="0" xfId="0" applyBorder="1" applyAlignment="1">
      <alignment horizontal="right" vertical="center"/>
    </xf>
    <xf numFmtId="0" fontId="1" fillId="0" borderId="191" xfId="2" applyFont="1" applyFill="1" applyBorder="1" applyAlignment="1" applyProtection="1">
      <alignment vertical="center" shrinkToFit="1"/>
    </xf>
    <xf numFmtId="0" fontId="1" fillId="3" borderId="192" xfId="2" applyFill="1" applyBorder="1" applyAlignment="1" applyProtection="1">
      <alignment vertical="center" shrinkToFit="1"/>
    </xf>
    <xf numFmtId="0" fontId="1" fillId="0" borderId="64" xfId="0" applyNumberFormat="1" applyFont="1" applyBorder="1" applyAlignment="1">
      <alignment horizontal="center" vertical="center" shrinkToFit="1"/>
    </xf>
    <xf numFmtId="0" fontId="1" fillId="0" borderId="64" xfId="0" applyNumberFormat="1" applyFont="1" applyBorder="1" applyAlignment="1">
      <alignment vertical="center" shrinkToFit="1"/>
    </xf>
    <xf numFmtId="179" fontId="1" fillId="0" borderId="194" xfId="0" applyNumberFormat="1" applyFont="1" applyBorder="1" applyAlignment="1">
      <alignment horizontal="center" vertical="center"/>
    </xf>
    <xf numFmtId="0" fontId="1" fillId="0" borderId="126" xfId="0" applyNumberFormat="1" applyFont="1" applyBorder="1" applyAlignment="1">
      <alignment horizontal="center" vertical="center" shrinkToFit="1"/>
    </xf>
    <xf numFmtId="0" fontId="1" fillId="0" borderId="126" xfId="0" applyNumberFormat="1" applyFont="1" applyBorder="1" applyAlignment="1">
      <alignment vertical="center" shrinkToFit="1"/>
    </xf>
    <xf numFmtId="179" fontId="1" fillId="0" borderId="196" xfId="0" applyNumberFormat="1" applyFont="1" applyBorder="1" applyAlignment="1">
      <alignment horizontal="center" vertical="center"/>
    </xf>
    <xf numFmtId="0" fontId="8" fillId="0" borderId="151" xfId="0" applyFont="1" applyBorder="1" applyAlignment="1">
      <alignment horizontal="center" vertical="center"/>
    </xf>
    <xf numFmtId="0" fontId="0" fillId="0" borderId="40" xfId="0" applyBorder="1" applyAlignment="1">
      <alignment vertical="top"/>
    </xf>
    <xf numFmtId="0" fontId="0" fillId="0" borderId="40" xfId="0" applyBorder="1" applyAlignment="1">
      <alignment vertical="center"/>
    </xf>
    <xf numFmtId="0" fontId="11" fillId="0" borderId="140" xfId="0" applyNumberFormat="1" applyFont="1" applyBorder="1" applyAlignment="1">
      <alignment vertical="center" wrapText="1" shrinkToFit="1"/>
    </xf>
    <xf numFmtId="0" fontId="11" fillId="0" borderId="64" xfId="0" applyNumberFormat="1" applyFont="1" applyBorder="1" applyAlignment="1">
      <alignment vertical="center" wrapText="1" shrinkToFit="1"/>
    </xf>
    <xf numFmtId="0" fontId="11" fillId="0" borderId="126" xfId="0" applyNumberFormat="1" applyFont="1" applyBorder="1" applyAlignment="1">
      <alignment vertical="center" wrapText="1" shrinkToFit="1"/>
    </xf>
    <xf numFmtId="0" fontId="5" fillId="0" borderId="0" xfId="0" applyFont="1" applyBorder="1" applyAlignment="1">
      <alignment vertical="center"/>
    </xf>
    <xf numFmtId="0" fontId="1" fillId="0" borderId="0" xfId="2" applyFont="1" applyFill="1" applyBorder="1" applyAlignment="1">
      <alignment vertical="center"/>
    </xf>
    <xf numFmtId="0" fontId="0" fillId="0" borderId="0" xfId="0" applyBorder="1" applyAlignment="1">
      <alignment horizontal="center" vertical="center"/>
    </xf>
    <xf numFmtId="0" fontId="0" fillId="5" borderId="133" xfId="0" applyFill="1" applyBorder="1" applyAlignment="1" applyProtection="1">
      <alignment horizontal="right" vertical="center"/>
    </xf>
    <xf numFmtId="0" fontId="1" fillId="0" borderId="9" xfId="0" applyFont="1" applyBorder="1" applyAlignment="1">
      <alignment horizontal="center" vertical="center" wrapText="1"/>
    </xf>
    <xf numFmtId="0" fontId="0" fillId="0" borderId="0" xfId="0" applyAlignment="1">
      <alignment horizontal="center" vertical="center" shrinkToFit="1"/>
    </xf>
    <xf numFmtId="0" fontId="1" fillId="0" borderId="164" xfId="2" applyFill="1" applyBorder="1" applyAlignment="1" applyProtection="1">
      <alignment vertical="center" shrinkToFit="1"/>
      <protection locked="0"/>
    </xf>
    <xf numFmtId="0" fontId="1" fillId="0" borderId="140" xfId="0" applyFont="1" applyBorder="1" applyAlignment="1" applyProtection="1">
      <alignment vertical="center" wrapText="1"/>
      <protection locked="0"/>
    </xf>
    <xf numFmtId="0" fontId="0" fillId="0" borderId="202" xfId="0" applyBorder="1" applyAlignment="1">
      <alignment horizontal="center" vertical="center" wrapText="1"/>
    </xf>
    <xf numFmtId="0" fontId="0" fillId="0" borderId="204" xfId="0" applyBorder="1" applyAlignment="1">
      <alignment vertical="center" wrapText="1"/>
    </xf>
    <xf numFmtId="0" fontId="0" fillId="0" borderId="205" xfId="0" applyBorder="1" applyAlignment="1">
      <alignment vertical="center" wrapText="1"/>
    </xf>
    <xf numFmtId="0" fontId="0" fillId="2" borderId="25" xfId="0" applyNumberFormat="1" applyFill="1" applyBorder="1" applyAlignment="1">
      <alignment vertical="center"/>
    </xf>
    <xf numFmtId="0" fontId="0" fillId="0" borderId="164" xfId="0" applyBorder="1" applyProtection="1">
      <alignment vertical="center"/>
      <protection locked="0"/>
    </xf>
    <xf numFmtId="0" fontId="0" fillId="0" borderId="181" xfId="0" applyBorder="1" applyProtection="1">
      <alignment vertical="center"/>
      <protection locked="0"/>
    </xf>
    <xf numFmtId="0" fontId="0" fillId="0" borderId="118" xfId="0" applyBorder="1" applyProtection="1">
      <alignment vertical="center"/>
      <protection locked="0"/>
    </xf>
    <xf numFmtId="0" fontId="0" fillId="0" borderId="145" xfId="0" applyBorder="1" applyAlignment="1" applyProtection="1">
      <alignment horizontal="center" vertical="center" wrapText="1"/>
      <protection locked="0"/>
    </xf>
    <xf numFmtId="0" fontId="0" fillId="0" borderId="147" xfId="0" applyBorder="1" applyAlignment="1" applyProtection="1">
      <alignment horizontal="center" vertical="center" wrapText="1"/>
      <protection locked="0"/>
    </xf>
    <xf numFmtId="0" fontId="0" fillId="0" borderId="146" xfId="0" applyBorder="1" applyAlignment="1" applyProtection="1">
      <alignment horizontal="center" vertical="center" wrapText="1"/>
      <protection locked="0"/>
    </xf>
    <xf numFmtId="0" fontId="1" fillId="0" borderId="206" xfId="2" applyFont="1" applyFill="1" applyBorder="1" applyAlignment="1" applyProtection="1">
      <alignment horizontal="center" vertical="center"/>
    </xf>
    <xf numFmtId="0" fontId="1" fillId="0" borderId="141" xfId="2" applyFont="1" applyFill="1" applyBorder="1" applyAlignment="1" applyProtection="1">
      <alignment vertical="center" shrinkToFit="1"/>
      <protection locked="0"/>
    </xf>
    <xf numFmtId="0" fontId="1" fillId="0" borderId="142" xfId="2" applyFill="1" applyBorder="1" applyAlignment="1" applyProtection="1">
      <alignment vertical="center" shrinkToFit="1"/>
      <protection locked="0"/>
    </xf>
    <xf numFmtId="0" fontId="1" fillId="3" borderId="114" xfId="2" applyFont="1" applyFill="1" applyBorder="1" applyAlignment="1" applyProtection="1">
      <alignment vertical="center" shrinkToFit="1"/>
    </xf>
    <xf numFmtId="185" fontId="1" fillId="0" borderId="207" xfId="2" applyNumberFormat="1" applyFill="1" applyBorder="1" applyAlignment="1" applyProtection="1">
      <alignment vertical="center" shrinkToFit="1"/>
    </xf>
    <xf numFmtId="185" fontId="1" fillId="6" borderId="208" xfId="2" applyNumberFormat="1" applyFill="1" applyBorder="1" applyAlignment="1" applyProtection="1">
      <alignment vertical="center" shrinkToFit="1"/>
    </xf>
    <xf numFmtId="185" fontId="1" fillId="0" borderId="209" xfId="2" applyNumberFormat="1" applyFill="1" applyBorder="1" applyAlignment="1" applyProtection="1">
      <alignment vertical="center" shrinkToFit="1"/>
    </xf>
    <xf numFmtId="0" fontId="1" fillId="0" borderId="191" xfId="2" applyFill="1" applyBorder="1" applyAlignment="1" applyProtection="1">
      <alignment vertical="center" shrinkToFit="1"/>
      <protection locked="0"/>
    </xf>
    <xf numFmtId="0" fontId="1" fillId="0" borderId="124" xfId="2" applyFont="1" applyFill="1" applyBorder="1" applyAlignment="1" applyProtection="1">
      <alignment vertical="center" shrinkToFit="1"/>
      <protection locked="0"/>
    </xf>
    <xf numFmtId="0" fontId="0" fillId="0" borderId="18" xfId="0" applyBorder="1" applyAlignment="1">
      <alignment vertical="center"/>
    </xf>
    <xf numFmtId="0" fontId="0" fillId="0" borderId="29" xfId="0" applyBorder="1" applyAlignment="1">
      <alignment horizontal="center" vertical="center" shrinkToFit="1"/>
    </xf>
    <xf numFmtId="0" fontId="0" fillId="2" borderId="29" xfId="0" applyFill="1" applyBorder="1" applyAlignment="1">
      <alignment horizontal="center" vertical="center"/>
    </xf>
    <xf numFmtId="0" fontId="8" fillId="0" borderId="18" xfId="0" applyFont="1" applyBorder="1" applyAlignment="1">
      <alignment vertical="center"/>
    </xf>
    <xf numFmtId="0" fontId="35" fillId="10" borderId="0" xfId="2" applyFont="1" applyFill="1" applyProtection="1">
      <alignment vertical="center"/>
    </xf>
    <xf numFmtId="0" fontId="35" fillId="10" borderId="0" xfId="2" applyFont="1" applyFill="1" applyAlignment="1" applyProtection="1">
      <alignment vertical="center" shrinkToFit="1"/>
    </xf>
    <xf numFmtId="0" fontId="8" fillId="0" borderId="18" xfId="0" applyFont="1" applyBorder="1" applyAlignment="1">
      <alignment horizontal="left" vertical="center" indent="1"/>
    </xf>
    <xf numFmtId="190" fontId="0" fillId="0" borderId="23" xfId="0" applyNumberFormat="1" applyBorder="1" applyAlignment="1" applyProtection="1">
      <alignment vertical="center" wrapText="1"/>
      <protection locked="0"/>
    </xf>
    <xf numFmtId="191" fontId="0" fillId="0" borderId="23" xfId="0" applyNumberFormat="1" applyBorder="1" applyAlignment="1" applyProtection="1">
      <alignment vertical="center" wrapText="1"/>
      <protection locked="0"/>
    </xf>
    <xf numFmtId="192" fontId="0" fillId="0" borderId="2" xfId="0" applyNumberFormat="1" applyBorder="1" applyAlignment="1" applyProtection="1">
      <alignment vertical="center" wrapText="1"/>
      <protection locked="0"/>
    </xf>
    <xf numFmtId="192" fontId="0" fillId="0" borderId="23" xfId="0" applyNumberFormat="1" applyBorder="1" applyAlignment="1" applyProtection="1">
      <alignment vertical="center" wrapText="1"/>
      <protection locked="0"/>
    </xf>
    <xf numFmtId="190" fontId="0" fillId="11" borderId="23" xfId="0" applyNumberFormat="1" applyFill="1" applyBorder="1" applyAlignment="1" applyProtection="1">
      <alignment vertical="center" wrapText="1"/>
      <protection locked="0"/>
    </xf>
    <xf numFmtId="191" fontId="0" fillId="11" borderId="23" xfId="0" applyNumberFormat="1" applyFill="1" applyBorder="1" applyAlignment="1" applyProtection="1">
      <alignment vertical="center" wrapText="1"/>
      <protection locked="0"/>
    </xf>
    <xf numFmtId="192" fontId="0" fillId="11" borderId="23" xfId="0" applyNumberFormat="1" applyFill="1" applyBorder="1" applyAlignment="1" applyProtection="1">
      <alignment vertical="center" wrapText="1"/>
      <protection locked="0"/>
    </xf>
    <xf numFmtId="191" fontId="0" fillId="0" borderId="144" xfId="0" applyNumberFormat="1" applyBorder="1" applyAlignment="1" applyProtection="1">
      <alignment horizontal="center" vertical="center" wrapText="1"/>
      <protection locked="0"/>
    </xf>
    <xf numFmtId="191" fontId="0" fillId="0" borderId="23" xfId="0" applyNumberFormat="1" applyBorder="1" applyAlignment="1" applyProtection="1">
      <alignment horizontal="center" vertical="center" wrapText="1"/>
      <protection locked="0"/>
    </xf>
    <xf numFmtId="191" fontId="0" fillId="2" borderId="23" xfId="0" applyNumberFormat="1" applyFill="1" applyBorder="1" applyAlignment="1" applyProtection="1">
      <alignment horizontal="center" vertical="center" wrapText="1"/>
      <protection locked="0"/>
    </xf>
    <xf numFmtId="0" fontId="0" fillId="0" borderId="0" xfId="0" applyAlignment="1">
      <alignment vertical="center"/>
    </xf>
    <xf numFmtId="188" fontId="0" fillId="0" borderId="25" xfId="0" applyNumberFormat="1" applyBorder="1" applyAlignment="1">
      <alignment horizontal="center" vertical="center" shrinkToFit="1"/>
    </xf>
    <xf numFmtId="188" fontId="0" fillId="0" borderId="27" xfId="0" applyNumberFormat="1" applyBorder="1" applyAlignment="1">
      <alignment horizontal="left" vertical="center" shrinkToFit="1"/>
    </xf>
    <xf numFmtId="0" fontId="0" fillId="0" borderId="211" xfId="0" applyBorder="1" applyAlignment="1">
      <alignment horizontal="right" vertical="center" shrinkToFit="1"/>
    </xf>
    <xf numFmtId="0" fontId="0" fillId="2" borderId="211" xfId="0" applyNumberFormat="1" applyFill="1" applyBorder="1" applyAlignment="1">
      <alignment horizontal="right" vertical="center"/>
    </xf>
    <xf numFmtId="0" fontId="0" fillId="2" borderId="211" xfId="0" applyFill="1" applyBorder="1" applyAlignment="1">
      <alignment horizontal="right" vertical="center"/>
    </xf>
    <xf numFmtId="188" fontId="0" fillId="2" borderId="25" xfId="0" applyNumberFormat="1" applyFill="1" applyBorder="1" applyAlignment="1">
      <alignment horizontal="center" vertical="center"/>
    </xf>
    <xf numFmtId="188" fontId="0" fillId="2" borderId="27" xfId="0" applyNumberFormat="1" applyFill="1" applyBorder="1" applyAlignment="1">
      <alignment horizontal="left" vertical="center"/>
    </xf>
    <xf numFmtId="0" fontId="0" fillId="2" borderId="174" xfId="0" applyFill="1" applyBorder="1" applyAlignment="1">
      <alignment horizontal="right" vertical="center"/>
    </xf>
    <xf numFmtId="0" fontId="0" fillId="2" borderId="45" xfId="0" applyFill="1" applyBorder="1" applyAlignment="1">
      <alignment horizontal="left" vertical="center"/>
    </xf>
    <xf numFmtId="0" fontId="0" fillId="0" borderId="174" xfId="0" applyBorder="1" applyAlignment="1">
      <alignment horizontal="right" vertical="center" shrinkToFit="1"/>
    </xf>
    <xf numFmtId="0" fontId="0" fillId="0" borderId="45" xfId="0" applyBorder="1" applyAlignment="1">
      <alignment horizontal="left" vertical="center" shrinkToFit="1"/>
    </xf>
    <xf numFmtId="0" fontId="0" fillId="0" borderId="19"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0" borderId="0" xfId="0" applyBorder="1" applyAlignment="1" applyProtection="1">
      <alignment vertical="center"/>
    </xf>
    <xf numFmtId="0" fontId="8" fillId="0" borderId="0" xfId="0" applyFont="1" applyBorder="1" applyAlignment="1">
      <alignment vertical="center"/>
    </xf>
    <xf numFmtId="185" fontId="1" fillId="12" borderId="209" xfId="2" applyNumberFormat="1" applyFill="1" applyBorder="1" applyAlignment="1" applyProtection="1">
      <alignment vertical="center" shrinkToFit="1"/>
    </xf>
    <xf numFmtId="0" fontId="1" fillId="0" borderId="118" xfId="2" applyFill="1" applyBorder="1" applyAlignment="1" applyProtection="1">
      <alignment vertical="center" shrinkToFit="1"/>
      <protection locked="0"/>
    </xf>
    <xf numFmtId="0" fontId="1" fillId="3" borderId="22" xfId="2" applyFill="1" applyBorder="1" applyAlignment="1" applyProtection="1">
      <alignment vertical="center" shrinkToFit="1"/>
    </xf>
    <xf numFmtId="0" fontId="1" fillId="3" borderId="13" xfId="2" applyFont="1" applyFill="1" applyBorder="1" applyAlignment="1" applyProtection="1">
      <alignment vertical="center" shrinkToFit="1"/>
    </xf>
    <xf numFmtId="0" fontId="1" fillId="3" borderId="291" xfId="2" applyFont="1" applyFill="1" applyBorder="1" applyAlignment="1" applyProtection="1">
      <alignment vertical="center" shrinkToFit="1"/>
    </xf>
    <xf numFmtId="0" fontId="0" fillId="0" borderId="291" xfId="0" applyBorder="1">
      <alignment vertical="center"/>
    </xf>
    <xf numFmtId="0" fontId="0" fillId="0" borderId="295" xfId="0" applyBorder="1" applyAlignment="1">
      <alignment horizontal="center" vertical="center" wrapText="1"/>
    </xf>
    <xf numFmtId="0" fontId="0" fillId="0" borderId="294" xfId="0" applyBorder="1" applyAlignment="1">
      <alignment horizontal="center" vertical="center" wrapText="1"/>
    </xf>
    <xf numFmtId="0" fontId="4" fillId="0" borderId="0" xfId="0" applyFont="1" applyAlignment="1">
      <alignment horizontal="center" vertical="center"/>
    </xf>
    <xf numFmtId="0" fontId="0" fillId="8" borderId="97" xfId="0" applyFill="1" applyBorder="1" applyAlignment="1">
      <alignment horizontal="center" vertical="center"/>
    </xf>
    <xf numFmtId="0" fontId="0" fillId="8" borderId="197" xfId="0" applyFill="1" applyBorder="1" applyAlignment="1">
      <alignment horizontal="center" vertical="center"/>
    </xf>
    <xf numFmtId="0" fontId="0" fillId="8" borderId="101" xfId="0" applyFill="1" applyBorder="1" applyAlignment="1">
      <alignment horizontal="center" vertical="center"/>
    </xf>
    <xf numFmtId="0" fontId="0" fillId="8" borderId="198" xfId="0" applyFill="1" applyBorder="1" applyAlignment="1">
      <alignment horizontal="center" vertical="center"/>
    </xf>
    <xf numFmtId="0" fontId="0" fillId="8" borderId="96" xfId="0" applyFill="1" applyBorder="1" applyAlignment="1">
      <alignment horizontal="center" vertical="center" wrapText="1"/>
    </xf>
    <xf numFmtId="0" fontId="0" fillId="8" borderId="89" xfId="0" applyFill="1" applyBorder="1" applyAlignment="1">
      <alignment horizontal="center" vertical="center"/>
    </xf>
    <xf numFmtId="0" fontId="0" fillId="8" borderId="96" xfId="0" applyFill="1" applyBorder="1" applyAlignment="1">
      <alignment horizontal="center" vertical="center"/>
    </xf>
    <xf numFmtId="0" fontId="0" fillId="8" borderId="199" xfId="0" applyFill="1" applyBorder="1" applyAlignment="1">
      <alignment horizontal="center" vertical="center"/>
    </xf>
    <xf numFmtId="0" fontId="0" fillId="8" borderId="64" xfId="0" applyFill="1" applyBorder="1" applyAlignment="1">
      <alignment horizontal="center" vertical="center"/>
    </xf>
    <xf numFmtId="0" fontId="0" fillId="8" borderId="118" xfId="0" applyFill="1" applyBorder="1" applyAlignment="1">
      <alignment horizontal="center" vertical="center"/>
    </xf>
    <xf numFmtId="0" fontId="0" fillId="8" borderId="119" xfId="0" applyFill="1" applyBorder="1" applyAlignment="1">
      <alignment horizontal="center" vertical="center"/>
    </xf>
    <xf numFmtId="0" fontId="0" fillId="8" borderId="39" xfId="0" applyFill="1" applyBorder="1" applyAlignment="1">
      <alignment horizontal="center" vertical="center"/>
    </xf>
    <xf numFmtId="0" fontId="0" fillId="8" borderId="120"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43" xfId="0" applyFill="1" applyBorder="1" applyAlignment="1">
      <alignment horizontal="center" vertical="center"/>
    </xf>
    <xf numFmtId="0" fontId="0" fillId="8" borderId="120" xfId="0" applyFill="1" applyBorder="1" applyAlignment="1">
      <alignment horizontal="center" vertical="center"/>
    </xf>
    <xf numFmtId="0" fontId="0" fillId="8" borderId="200" xfId="0" applyFill="1" applyBorder="1" applyAlignment="1">
      <alignment horizontal="center" vertical="center"/>
    </xf>
    <xf numFmtId="0" fontId="0" fillId="8" borderId="126" xfId="0" applyFill="1" applyBorder="1" applyAlignment="1">
      <alignment horizontal="center" vertical="center"/>
    </xf>
    <xf numFmtId="0" fontId="0" fillId="8" borderId="124" xfId="0" applyFill="1" applyBorder="1" applyAlignment="1">
      <alignment horizontal="center" vertical="center"/>
    </xf>
    <xf numFmtId="0" fontId="0" fillId="8" borderId="125" xfId="0" applyFill="1" applyBorder="1" applyAlignment="1">
      <alignment horizontal="center" vertical="center"/>
    </xf>
    <xf numFmtId="0" fontId="0" fillId="8" borderId="123" xfId="0" applyFill="1" applyBorder="1" applyAlignment="1">
      <alignment horizontal="center" vertical="center"/>
    </xf>
    <xf numFmtId="0" fontId="0" fillId="8" borderId="127" xfId="0" applyFill="1" applyBorder="1" applyAlignment="1">
      <alignment horizontal="center" vertical="center" wrapText="1"/>
    </xf>
    <xf numFmtId="0" fontId="0" fillId="8" borderId="139" xfId="0" applyFill="1" applyBorder="1" applyAlignment="1">
      <alignment horizontal="center" vertical="center"/>
    </xf>
    <xf numFmtId="0" fontId="0" fillId="8" borderId="127" xfId="0" applyFill="1" applyBorder="1" applyAlignment="1">
      <alignment horizontal="center" vertical="center"/>
    </xf>
    <xf numFmtId="0" fontId="0" fillId="8" borderId="166" xfId="0" applyFill="1" applyBorder="1" applyAlignment="1">
      <alignment horizontal="center" vertical="center"/>
    </xf>
    <xf numFmtId="0" fontId="0" fillId="8" borderId="89" xfId="0" applyFill="1" applyBorder="1" applyAlignment="1">
      <alignment horizontal="right" vertical="center"/>
    </xf>
    <xf numFmtId="0" fontId="1" fillId="8" borderId="9" xfId="0" applyFont="1" applyFill="1" applyBorder="1" applyAlignment="1" applyProtection="1">
      <alignment horizontal="center" vertical="center" wrapText="1"/>
      <protection locked="0"/>
    </xf>
    <xf numFmtId="0" fontId="0" fillId="8" borderId="93" xfId="0" applyFill="1" applyBorder="1" applyAlignment="1">
      <alignment horizontal="center" vertical="center"/>
    </xf>
    <xf numFmtId="0" fontId="0" fillId="8" borderId="89" xfId="0" applyFill="1" applyBorder="1" applyAlignment="1">
      <alignment horizontal="center" vertical="center" wrapText="1"/>
    </xf>
    <xf numFmtId="0" fontId="0" fillId="8" borderId="103" xfId="0" applyFill="1" applyBorder="1" applyAlignment="1">
      <alignment horizontal="center" vertical="center"/>
    </xf>
    <xf numFmtId="0" fontId="0" fillId="8" borderId="64" xfId="0" applyFill="1" applyBorder="1" applyAlignment="1">
      <alignment horizontal="right" vertical="center"/>
    </xf>
    <xf numFmtId="0" fontId="0" fillId="8" borderId="170" xfId="0" applyFill="1" applyBorder="1" applyAlignment="1">
      <alignment horizontal="center" vertical="center"/>
    </xf>
    <xf numFmtId="0" fontId="1" fillId="8" borderId="126" xfId="0" applyFont="1" applyFill="1" applyBorder="1" applyAlignment="1" applyProtection="1">
      <alignment vertical="center" shrinkToFit="1"/>
      <protection locked="0"/>
    </xf>
    <xf numFmtId="0" fontId="1" fillId="8" borderId="127" xfId="0" applyFont="1" applyFill="1" applyBorder="1" applyAlignment="1" applyProtection="1">
      <alignment horizontal="center" vertical="center" shrinkToFit="1"/>
      <protection locked="0"/>
    </xf>
    <xf numFmtId="0" fontId="1" fillId="8" borderId="123" xfId="0" applyFont="1" applyFill="1" applyBorder="1" applyAlignment="1" applyProtection="1">
      <alignment horizontal="center" vertical="center" shrinkToFit="1"/>
      <protection locked="0"/>
    </xf>
    <xf numFmtId="0" fontId="0" fillId="8" borderId="126" xfId="0" applyFill="1" applyBorder="1" applyAlignment="1" applyProtection="1">
      <alignment horizontal="center" vertical="center" shrinkToFit="1"/>
      <protection locked="0"/>
    </xf>
    <xf numFmtId="0" fontId="1" fillId="8" borderId="139" xfId="0" applyFont="1" applyFill="1" applyBorder="1" applyAlignment="1" applyProtection="1">
      <alignment horizontal="center" vertical="center" shrinkToFit="1"/>
      <protection locked="0"/>
    </xf>
    <xf numFmtId="0" fontId="1" fillId="8" borderId="125" xfId="0" applyFont="1" applyFill="1" applyBorder="1" applyAlignment="1" applyProtection="1">
      <alignment horizontal="center" vertical="center" shrinkToFit="1"/>
      <protection locked="0"/>
    </xf>
    <xf numFmtId="0" fontId="1" fillId="8" borderId="126" xfId="0" applyFont="1" applyFill="1" applyBorder="1" applyAlignment="1" applyProtection="1">
      <alignment horizontal="center" vertical="center" shrinkToFit="1"/>
      <protection locked="0"/>
    </xf>
    <xf numFmtId="0" fontId="1" fillId="8" borderId="166" xfId="0" applyFont="1" applyFill="1" applyBorder="1" applyAlignment="1" applyProtection="1">
      <alignment horizontal="center" vertical="center" shrinkToFit="1"/>
      <protection locked="0"/>
    </xf>
    <xf numFmtId="0" fontId="0" fillId="0" borderId="41" xfId="0" applyBorder="1" applyAlignment="1">
      <alignment horizontal="center" vertical="center" wrapText="1"/>
    </xf>
    <xf numFmtId="0" fontId="0" fillId="0" borderId="82" xfId="0" applyBorder="1" applyAlignment="1">
      <alignment horizontal="center" vertical="center" wrapText="1"/>
    </xf>
    <xf numFmtId="0" fontId="11" fillId="0" borderId="88" xfId="0" applyFont="1" applyBorder="1" applyAlignment="1">
      <alignment horizontal="center" vertical="center" wrapText="1"/>
    </xf>
    <xf numFmtId="0" fontId="8" fillId="0" borderId="55" xfId="0" applyFont="1" applyBorder="1" applyAlignment="1">
      <alignment horizontal="center" vertical="center"/>
    </xf>
    <xf numFmtId="0" fontId="8" fillId="0" borderId="43" xfId="0" applyFont="1" applyBorder="1" applyAlignment="1">
      <alignment horizontal="center" vertical="center"/>
    </xf>
    <xf numFmtId="0" fontId="8" fillId="0" borderId="70" xfId="0" applyFont="1" applyBorder="1" applyAlignment="1">
      <alignment horizontal="center" vertical="center"/>
    </xf>
    <xf numFmtId="0" fontId="0" fillId="8" borderId="43" xfId="0" applyFill="1" applyBorder="1" applyAlignment="1">
      <alignment horizontal="center" vertical="center" wrapText="1"/>
    </xf>
    <xf numFmtId="0" fontId="0" fillId="8" borderId="139" xfId="0" applyFill="1" applyBorder="1" applyAlignment="1">
      <alignment horizontal="center" vertical="center" wrapText="1"/>
    </xf>
    <xf numFmtId="0" fontId="1" fillId="0" borderId="300" xfId="0" applyFont="1" applyBorder="1" applyAlignment="1" applyProtection="1">
      <alignment horizontal="center" vertical="center" shrinkToFit="1"/>
      <protection locked="0"/>
    </xf>
    <xf numFmtId="0" fontId="0" fillId="8" borderId="301" xfId="0" applyFill="1" applyBorder="1" applyAlignment="1">
      <alignment horizontal="center" vertical="center" wrapText="1"/>
    </xf>
    <xf numFmtId="0" fontId="0" fillId="8" borderId="302" xfId="0" applyFill="1" applyBorder="1" applyAlignment="1">
      <alignment horizontal="center" vertical="center" wrapText="1"/>
    </xf>
    <xf numFmtId="0" fontId="0" fillId="8" borderId="303" xfId="0" applyFill="1" applyBorder="1" applyAlignment="1">
      <alignment horizontal="center" vertical="center" wrapText="1"/>
    </xf>
    <xf numFmtId="0" fontId="0" fillId="8" borderId="304" xfId="0" applyFill="1" applyBorder="1" applyAlignment="1">
      <alignment horizontal="center" vertical="center" wrapText="1"/>
    </xf>
    <xf numFmtId="0" fontId="12" fillId="0" borderId="305" xfId="0" applyFont="1" applyBorder="1" applyAlignment="1">
      <alignment horizontal="center" vertical="center" wrapText="1"/>
    </xf>
    <xf numFmtId="0" fontId="0" fillId="0" borderId="209" xfId="0" applyBorder="1" applyAlignment="1">
      <alignment horizontal="center" vertical="center"/>
    </xf>
    <xf numFmtId="0" fontId="0" fillId="0" borderId="94" xfId="0" applyFont="1" applyBorder="1" applyAlignment="1">
      <alignment horizontal="center" vertical="center" shrinkToFit="1"/>
    </xf>
    <xf numFmtId="0" fontId="0" fillId="0" borderId="306" xfId="0" applyBorder="1" applyAlignment="1">
      <alignment horizontal="center" vertical="center"/>
    </xf>
    <xf numFmtId="0" fontId="1" fillId="0" borderId="307" xfId="0" applyFont="1" applyBorder="1">
      <alignment vertical="center"/>
    </xf>
    <xf numFmtId="0" fontId="0" fillId="8" borderId="62" xfId="0" applyFill="1" applyBorder="1" applyAlignment="1">
      <alignment horizontal="center" vertical="center"/>
    </xf>
    <xf numFmtId="0" fontId="1" fillId="0" borderId="91" xfId="0" applyFont="1" applyBorder="1">
      <alignment vertical="center"/>
    </xf>
    <xf numFmtId="0" fontId="0" fillId="0" borderId="308" xfId="0" applyBorder="1">
      <alignment vertical="center"/>
    </xf>
    <xf numFmtId="0" fontId="8" fillId="0" borderId="75" xfId="0" applyFont="1" applyBorder="1" applyAlignment="1">
      <alignment horizontal="center" vertical="center" wrapText="1"/>
    </xf>
    <xf numFmtId="0" fontId="0" fillId="0" borderId="94" xfId="0" applyFont="1" applyBorder="1">
      <alignment vertical="center"/>
    </xf>
    <xf numFmtId="0" fontId="1" fillId="13" borderId="94" xfId="0" applyFont="1" applyFill="1" applyBorder="1">
      <alignment vertical="center"/>
    </xf>
    <xf numFmtId="0" fontId="1" fillId="0" borderId="210" xfId="2" applyFill="1" applyBorder="1" applyAlignment="1" applyProtection="1">
      <alignment vertical="center" shrinkToFit="1"/>
      <protection locked="0"/>
    </xf>
    <xf numFmtId="0" fontId="1" fillId="0" borderId="0" xfId="0" applyFont="1" applyBorder="1" applyProtection="1">
      <alignment vertical="center"/>
      <protection locked="0"/>
    </xf>
    <xf numFmtId="0" fontId="1" fillId="0" borderId="0" xfId="0" applyFont="1" applyBorder="1">
      <alignment vertical="center"/>
    </xf>
    <xf numFmtId="0" fontId="1" fillId="0" borderId="310" xfId="0" applyFont="1" applyBorder="1" applyAlignment="1" applyProtection="1">
      <alignment horizontal="center" vertical="center"/>
      <protection locked="0"/>
    </xf>
    <xf numFmtId="0" fontId="1" fillId="0" borderId="311" xfId="0" applyFont="1" applyBorder="1" applyAlignment="1" applyProtection="1">
      <alignment horizontal="center" vertical="center"/>
      <protection locked="0"/>
    </xf>
    <xf numFmtId="0" fontId="1" fillId="0" borderId="312" xfId="0" applyFont="1" applyBorder="1" applyAlignment="1" applyProtection="1">
      <alignment horizontal="center" vertical="center"/>
      <protection locked="0"/>
    </xf>
    <xf numFmtId="0" fontId="0" fillId="8" borderId="208" xfId="0" applyFill="1" applyBorder="1" applyAlignment="1">
      <alignment horizontal="center" vertical="center"/>
    </xf>
    <xf numFmtId="0" fontId="0" fillId="8" borderId="209" xfId="0" applyFill="1" applyBorder="1" applyAlignment="1">
      <alignment horizontal="center" vertical="center"/>
    </xf>
    <xf numFmtId="0" fontId="1" fillId="8" borderId="306" xfId="0" applyFont="1" applyFill="1" applyBorder="1" applyProtection="1">
      <alignment vertical="center"/>
      <protection locked="0"/>
    </xf>
    <xf numFmtId="0" fontId="1" fillId="0" borderId="313" xfId="0" applyFont="1" applyBorder="1">
      <alignment vertical="center"/>
    </xf>
    <xf numFmtId="0" fontId="1" fillId="0" borderId="314" xfId="0" applyFont="1" applyBorder="1" applyAlignment="1" applyProtection="1">
      <alignment horizontal="center" vertical="center"/>
      <protection locked="0"/>
    </xf>
    <xf numFmtId="0" fontId="1" fillId="0" borderId="315" xfId="0" applyFont="1" applyBorder="1" applyAlignment="1" applyProtection="1">
      <alignment horizontal="center" vertical="center"/>
      <protection locked="0"/>
    </xf>
    <xf numFmtId="0" fontId="8" fillId="0" borderId="302" xfId="0" applyFont="1" applyBorder="1" applyAlignment="1">
      <alignment horizontal="center" vertical="center" wrapText="1"/>
    </xf>
    <xf numFmtId="0" fontId="1" fillId="0" borderId="0" xfId="0" applyFont="1" applyAlignment="1">
      <alignment vertical="center" shrinkToFit="1"/>
    </xf>
    <xf numFmtId="0" fontId="0" fillId="0" borderId="0" xfId="0" applyAlignment="1" applyProtection="1">
      <alignment vertical="center"/>
    </xf>
    <xf numFmtId="0" fontId="1" fillId="3" borderId="322" xfId="2" applyFill="1" applyBorder="1" applyAlignment="1" applyProtection="1">
      <alignment vertical="center" shrinkToFit="1"/>
    </xf>
    <xf numFmtId="14" fontId="0" fillId="0" borderId="0" xfId="0" applyNumberFormat="1" applyFill="1" applyBorder="1">
      <alignment vertical="center"/>
    </xf>
    <xf numFmtId="0" fontId="0" fillId="0" borderId="0" xfId="0" applyFill="1" applyBorder="1">
      <alignment vertical="center"/>
    </xf>
    <xf numFmtId="186" fontId="1" fillId="0" borderId="140" xfId="2" applyNumberFormat="1" applyFont="1" applyFill="1" applyBorder="1" applyAlignment="1" applyProtection="1">
      <alignment horizontal="center" vertical="center" shrinkToFit="1"/>
    </xf>
    <xf numFmtId="185" fontId="1" fillId="6" borderId="164" xfId="2" applyNumberFormat="1" applyFill="1" applyBorder="1" applyAlignment="1" applyProtection="1">
      <alignment vertical="center" shrinkToFit="1"/>
    </xf>
    <xf numFmtId="185" fontId="1" fillId="6" borderId="64" xfId="2" applyNumberFormat="1" applyFill="1" applyBorder="1" applyAlignment="1" applyProtection="1">
      <alignment vertical="center" shrinkToFit="1"/>
    </xf>
    <xf numFmtId="186" fontId="1" fillId="6" borderId="64" xfId="2" applyNumberFormat="1" applyFont="1" applyFill="1" applyBorder="1" applyAlignment="1" applyProtection="1">
      <alignment horizontal="center" vertical="center" shrinkToFit="1"/>
    </xf>
    <xf numFmtId="185" fontId="1" fillId="6" borderId="39" xfId="2" applyNumberFormat="1" applyFill="1" applyBorder="1" applyAlignment="1" applyProtection="1">
      <alignment vertical="center" shrinkToFit="1"/>
    </xf>
    <xf numFmtId="186" fontId="1" fillId="6" borderId="9" xfId="2" applyNumberFormat="1" applyFont="1" applyFill="1" applyBorder="1" applyAlignment="1" applyProtection="1">
      <alignment horizontal="center" vertical="center" shrinkToFit="1"/>
    </xf>
    <xf numFmtId="185" fontId="1" fillId="6" borderId="62" xfId="2" applyNumberFormat="1" applyFill="1" applyBorder="1" applyAlignment="1" applyProtection="1">
      <alignment vertical="center" shrinkToFit="1"/>
    </xf>
    <xf numFmtId="0" fontId="1" fillId="6" borderId="164" xfId="2" applyFill="1" applyBorder="1" applyAlignment="1" applyProtection="1">
      <alignment vertical="center" shrinkToFit="1"/>
      <protection locked="0"/>
    </xf>
    <xf numFmtId="186" fontId="1" fillId="6" borderId="140" xfId="2" applyNumberFormat="1" applyFont="1" applyFill="1" applyBorder="1" applyAlignment="1" applyProtection="1">
      <alignment horizontal="center" vertical="center" shrinkToFit="1"/>
    </xf>
    <xf numFmtId="185" fontId="1" fillId="6" borderId="207" xfId="2" applyNumberFormat="1" applyFill="1" applyBorder="1" applyAlignment="1" applyProtection="1">
      <alignment vertical="center" shrinkToFit="1"/>
    </xf>
    <xf numFmtId="0" fontId="0" fillId="12" borderId="188" xfId="2" applyFont="1" applyFill="1" applyBorder="1" applyAlignment="1" applyProtection="1">
      <alignment vertical="center" shrinkToFit="1"/>
      <protection locked="0"/>
    </xf>
    <xf numFmtId="186" fontId="1" fillId="12" borderId="64" xfId="2" applyNumberFormat="1" applyFont="1" applyFill="1" applyBorder="1" applyAlignment="1" applyProtection="1">
      <alignment horizontal="center" vertical="center" shrinkToFit="1"/>
    </xf>
    <xf numFmtId="186" fontId="1" fillId="0" borderId="64" xfId="2" applyNumberFormat="1" applyFont="1" applyFill="1" applyBorder="1" applyAlignment="1" applyProtection="1">
      <alignment horizontal="center" vertical="center" shrinkToFit="1"/>
    </xf>
    <xf numFmtId="0" fontId="1" fillId="6" borderId="118" xfId="2" applyFont="1" applyFill="1" applyBorder="1" applyAlignment="1" applyProtection="1">
      <alignment vertical="center" shrinkToFit="1"/>
      <protection locked="0"/>
    </xf>
    <xf numFmtId="14" fontId="1" fillId="0" borderId="0" xfId="3" applyNumberFormat="1" applyFill="1" applyBorder="1">
      <alignment vertical="center"/>
    </xf>
    <xf numFmtId="0" fontId="1" fillId="0" borderId="0" xfId="3" applyFill="1" applyBorder="1">
      <alignment vertical="center"/>
    </xf>
    <xf numFmtId="14" fontId="1" fillId="0" borderId="0" xfId="3" applyNumberFormat="1" applyFont="1" applyFill="1" applyBorder="1">
      <alignment vertical="center"/>
    </xf>
    <xf numFmtId="0" fontId="1" fillId="6" borderId="142" xfId="2" applyFill="1" applyBorder="1" applyAlignment="1" applyProtection="1">
      <alignment vertical="center" shrinkToFit="1"/>
      <protection locked="0"/>
    </xf>
    <xf numFmtId="185" fontId="1" fillId="6" borderId="209" xfId="2" applyNumberFormat="1" applyFill="1" applyBorder="1" applyAlignment="1" applyProtection="1">
      <alignment vertical="center" shrinkToFit="1"/>
    </xf>
    <xf numFmtId="0" fontId="1" fillId="8" borderId="142" xfId="2" applyFill="1" applyBorder="1" applyAlignment="1" applyProtection="1">
      <alignment vertical="center" shrinkToFit="1"/>
      <protection locked="0"/>
    </xf>
    <xf numFmtId="0" fontId="1" fillId="8" borderId="118" xfId="2" applyFont="1" applyFill="1" applyBorder="1" applyAlignment="1" applyProtection="1">
      <alignment vertical="center" shrinkToFit="1"/>
      <protection locked="0"/>
    </xf>
    <xf numFmtId="186" fontId="1" fillId="8" borderId="64" xfId="2" applyNumberFormat="1" applyFont="1" applyFill="1" applyBorder="1" applyAlignment="1" applyProtection="1">
      <alignment horizontal="center" vertical="center" shrinkToFit="1"/>
    </xf>
    <xf numFmtId="0" fontId="1" fillId="8" borderId="164" xfId="2" applyFill="1" applyBorder="1" applyAlignment="1" applyProtection="1">
      <alignment vertical="center" shrinkToFit="1"/>
      <protection locked="0"/>
    </xf>
    <xf numFmtId="0" fontId="1" fillId="8" borderId="64" xfId="2" applyFont="1" applyFill="1" applyBorder="1" applyAlignment="1" applyProtection="1">
      <alignment vertical="center" shrinkToFit="1"/>
      <protection locked="0"/>
    </xf>
    <xf numFmtId="186" fontId="1" fillId="8" borderId="140" xfId="2" applyNumberFormat="1" applyFont="1" applyFill="1" applyBorder="1" applyAlignment="1" applyProtection="1">
      <alignment horizontal="center" vertical="center" shrinkToFit="1"/>
    </xf>
    <xf numFmtId="185" fontId="1" fillId="8" borderId="207" xfId="2" applyNumberFormat="1" applyFill="1" applyBorder="1" applyAlignment="1" applyProtection="1">
      <alignment vertical="center" shrinkToFit="1"/>
    </xf>
    <xf numFmtId="0" fontId="1" fillId="0" borderId="0" xfId="3" applyFont="1" applyFill="1" applyBorder="1">
      <alignment vertical="center"/>
    </xf>
    <xf numFmtId="0" fontId="1" fillId="5" borderId="178" xfId="2" applyFill="1" applyBorder="1" applyAlignment="1" applyProtection="1">
      <alignment vertical="center" shrinkToFit="1"/>
    </xf>
    <xf numFmtId="0" fontId="0" fillId="5" borderId="114" xfId="2" applyFont="1" applyFill="1" applyBorder="1" applyAlignment="1" applyProtection="1">
      <alignment vertical="center" shrinkToFit="1"/>
    </xf>
    <xf numFmtId="186" fontId="1" fillId="5" borderId="114" xfId="2" applyNumberFormat="1" applyFont="1" applyFill="1" applyBorder="1" applyAlignment="1" applyProtection="1">
      <alignment horizontal="center" vertical="center" shrinkToFit="1"/>
    </xf>
    <xf numFmtId="185" fontId="1" fillId="5" borderId="138" xfId="2" applyNumberFormat="1" applyFill="1" applyBorder="1" applyAlignment="1" applyProtection="1">
      <alignment vertical="center" shrinkToFit="1"/>
    </xf>
    <xf numFmtId="0" fontId="5" fillId="0" borderId="0" xfId="3" applyFont="1" applyFill="1" applyBorder="1">
      <alignment vertical="center"/>
    </xf>
    <xf numFmtId="186" fontId="0" fillId="6" borderId="140" xfId="2" applyNumberFormat="1" applyFont="1" applyFill="1" applyBorder="1" applyAlignment="1" applyProtection="1">
      <alignment horizontal="center" vertical="center" shrinkToFit="1"/>
    </xf>
    <xf numFmtId="0" fontId="0" fillId="0" borderId="0" xfId="0" applyAlignment="1">
      <alignment vertical="center"/>
    </xf>
    <xf numFmtId="0" fontId="1" fillId="0" borderId="6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336" xfId="0" applyFont="1" applyBorder="1" applyAlignment="1" applyProtection="1">
      <alignment vertical="center" shrinkToFit="1"/>
      <protection locked="0"/>
    </xf>
    <xf numFmtId="0" fontId="1" fillId="0" borderId="11" xfId="0" applyFont="1" applyBorder="1" applyAlignment="1" applyProtection="1">
      <alignment horizontal="center" vertical="center" shrinkToFit="1"/>
      <protection locked="0"/>
    </xf>
    <xf numFmtId="0" fontId="1" fillId="0" borderId="188" xfId="0" applyFont="1" applyBorder="1" applyAlignment="1" applyProtection="1">
      <alignment horizontal="center" vertical="center" shrinkToFit="1"/>
      <protection locked="0"/>
    </xf>
    <xf numFmtId="0" fontId="1" fillId="0" borderId="337" xfId="0" applyFont="1" applyBorder="1" applyAlignment="1" applyProtection="1">
      <alignment horizontal="center" vertical="center" shrinkToFit="1"/>
      <protection locked="0"/>
    </xf>
    <xf numFmtId="0" fontId="2" fillId="0" borderId="11" xfId="0" applyFont="1" applyBorder="1" applyAlignment="1">
      <alignment horizontal="center" vertical="center" wrapText="1"/>
    </xf>
    <xf numFmtId="0" fontId="0" fillId="0" borderId="146" xfId="0" applyBorder="1" applyAlignment="1" applyProtection="1">
      <alignment horizontal="center" vertical="center" wrapText="1"/>
      <protection locked="0"/>
    </xf>
    <xf numFmtId="0" fontId="0" fillId="0" borderId="149" xfId="0" applyBorder="1" applyAlignment="1" applyProtection="1">
      <alignment horizontal="center" vertical="center" wrapText="1"/>
      <protection locked="0"/>
    </xf>
    <xf numFmtId="0" fontId="0" fillId="3" borderId="23" xfId="0" applyFill="1" applyBorder="1" applyAlignment="1" applyProtection="1">
      <alignment horizontal="center" vertical="center" wrapText="1"/>
    </xf>
    <xf numFmtId="49" fontId="0" fillId="0" borderId="23" xfId="0" applyNumberFormat="1" applyBorder="1" applyAlignment="1" applyProtection="1">
      <alignment horizontal="center" vertical="center" wrapText="1"/>
      <protection locked="0"/>
    </xf>
    <xf numFmtId="182" fontId="0" fillId="0" borderId="23" xfId="0" applyNumberFormat="1"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0" fontId="0" fillId="0" borderId="144" xfId="0" applyBorder="1" applyAlignment="1" applyProtection="1">
      <alignment horizontal="center" vertical="center" wrapText="1"/>
      <protection locked="0"/>
    </xf>
    <xf numFmtId="0" fontId="0" fillId="0" borderId="203" xfId="0" applyBorder="1" applyAlignment="1" applyProtection="1">
      <alignment horizontal="center" vertical="center" wrapText="1"/>
      <protection locked="0"/>
    </xf>
    <xf numFmtId="0" fontId="0" fillId="0" borderId="148" xfId="0" applyBorder="1" applyAlignment="1" applyProtection="1">
      <alignment horizontal="center" vertical="center" wrapText="1"/>
      <protection locked="0"/>
    </xf>
    <xf numFmtId="0" fontId="0" fillId="2" borderId="146" xfId="0" applyFill="1" applyBorder="1" applyAlignment="1" applyProtection="1">
      <alignment horizontal="center" vertical="center" wrapText="1"/>
      <protection locked="0"/>
    </xf>
    <xf numFmtId="182" fontId="0" fillId="0" borderId="146" xfId="0" applyNumberFormat="1"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0" fontId="0" fillId="0" borderId="111"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124" xfId="0" applyFont="1" applyBorder="1" applyAlignment="1" applyProtection="1">
      <alignment horizontal="center" vertical="center" shrinkToFit="1"/>
      <protection locked="0"/>
    </xf>
    <xf numFmtId="0" fontId="1" fillId="0" borderId="112" xfId="0" applyFont="1" applyBorder="1" applyAlignment="1" applyProtection="1">
      <alignment horizontal="center" vertical="center" shrinkToFit="1"/>
      <protection locked="0"/>
    </xf>
    <xf numFmtId="0" fontId="0" fillId="0" borderId="339" xfId="0" applyBorder="1" applyAlignment="1">
      <alignment horizontal="left" vertical="center"/>
    </xf>
    <xf numFmtId="0" fontId="0" fillId="0" borderId="238" xfId="0" applyBorder="1" applyAlignment="1">
      <alignment horizontal="left" vertical="center" wrapText="1"/>
    </xf>
    <xf numFmtId="0" fontId="0" fillId="2" borderId="55" xfId="0" applyFill="1" applyBorder="1" applyAlignment="1">
      <alignment horizontal="center" vertical="center"/>
    </xf>
    <xf numFmtId="0" fontId="0" fillId="0" borderId="26" xfId="0" applyBorder="1" applyAlignment="1">
      <alignment horizontal="right" vertical="center"/>
    </xf>
    <xf numFmtId="0" fontId="0" fillId="0" borderId="25" xfId="0" applyBorder="1" applyAlignment="1">
      <alignment horizontal="right" vertical="center"/>
    </xf>
    <xf numFmtId="0" fontId="0" fillId="0" borderId="29" xfId="0" applyBorder="1" applyAlignment="1">
      <alignment horizontal="right" vertical="center"/>
    </xf>
    <xf numFmtId="0" fontId="8" fillId="0" borderId="43" xfId="0" applyFont="1" applyBorder="1" applyAlignment="1" applyProtection="1">
      <alignment horizontal="center" vertical="center" wrapText="1"/>
    </xf>
    <xf numFmtId="0" fontId="1" fillId="0" borderId="113" xfId="0" applyFont="1" applyBorder="1" applyAlignment="1" applyProtection="1">
      <alignment horizontal="center" vertical="center" shrinkToFit="1"/>
      <protection locked="0"/>
    </xf>
    <xf numFmtId="0" fontId="1" fillId="0" borderId="335" xfId="0" applyFont="1" applyBorder="1" applyAlignment="1" applyProtection="1">
      <alignment horizontal="center" vertical="center" shrinkToFit="1"/>
      <protection locked="0"/>
    </xf>
    <xf numFmtId="0" fontId="1" fillId="0" borderId="116" xfId="0" applyFont="1" applyBorder="1" applyAlignment="1" applyProtection="1">
      <alignment horizontal="center" vertical="center" shrinkToFit="1"/>
      <protection locked="0"/>
    </xf>
    <xf numFmtId="0" fontId="1" fillId="0" borderId="336" xfId="0" applyFont="1" applyBorder="1" applyAlignment="1" applyProtection="1">
      <alignment horizontal="center" vertical="center" shrinkToFit="1"/>
      <protection locked="0"/>
    </xf>
    <xf numFmtId="0" fontId="1" fillId="0" borderId="338" xfId="0" applyFont="1" applyBorder="1" applyAlignment="1" applyProtection="1">
      <alignment horizontal="center" vertical="center" shrinkToFit="1"/>
      <protection locked="0"/>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2" xfId="0" applyBorder="1" applyAlignment="1">
      <alignment horizontal="center" vertical="center"/>
    </xf>
    <xf numFmtId="0" fontId="13" fillId="0" borderId="70" xfId="0" applyFont="1" applyBorder="1" applyAlignment="1">
      <alignment horizontal="center" vertical="center" wrapText="1"/>
    </xf>
    <xf numFmtId="0" fontId="11" fillId="0" borderId="47" xfId="0" applyFont="1" applyBorder="1" applyAlignment="1">
      <alignment horizontal="center" vertical="center" wrapText="1"/>
    </xf>
    <xf numFmtId="0" fontId="0" fillId="0" borderId="73" xfId="0" applyBorder="1" applyAlignment="1">
      <alignment horizontal="center" vertical="center"/>
    </xf>
    <xf numFmtId="0" fontId="8" fillId="0" borderId="76" xfId="0" applyFont="1" applyBorder="1" applyAlignment="1">
      <alignment horizontal="center" vertical="center" wrapText="1"/>
    </xf>
    <xf numFmtId="0" fontId="0" fillId="0" borderId="74" xfId="0" applyBorder="1" applyAlignment="1">
      <alignment horizontal="center" vertical="center"/>
    </xf>
    <xf numFmtId="0" fontId="0" fillId="0" borderId="77" xfId="0" applyBorder="1" applyAlignment="1">
      <alignment horizontal="center" vertical="center"/>
    </xf>
    <xf numFmtId="0" fontId="1" fillId="0" borderId="46"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2" borderId="56" xfId="0" applyFill="1" applyBorder="1" applyAlignment="1">
      <alignment horizontal="center" vertical="center"/>
    </xf>
    <xf numFmtId="0" fontId="11" fillId="2" borderId="47" xfId="0" applyFont="1" applyFill="1" applyBorder="1" applyAlignment="1">
      <alignment horizontal="center" vertical="center" wrapText="1"/>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wrapText="1"/>
    </xf>
    <xf numFmtId="0" fontId="8" fillId="2" borderId="76"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0" fillId="2" borderId="73" xfId="0" applyFill="1"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8" fillId="2" borderId="55"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70" xfId="0" applyFont="1" applyFill="1" applyBorder="1" applyAlignment="1">
      <alignment horizontal="center" vertical="center"/>
    </xf>
    <xf numFmtId="0" fontId="0" fillId="0" borderId="12" xfId="0" applyBorder="1" applyAlignment="1">
      <alignment horizontal="center" vertical="center" shrinkToFit="1"/>
    </xf>
    <xf numFmtId="0" fontId="0" fillId="0" borderId="46" xfId="0" applyBorder="1" applyAlignment="1">
      <alignment horizontal="center" vertical="center" shrinkToFit="1"/>
    </xf>
    <xf numFmtId="0" fontId="0" fillId="0" borderId="81" xfId="0" applyBorder="1" applyAlignment="1">
      <alignment horizontal="center" vertical="center" wrapText="1"/>
    </xf>
    <xf numFmtId="0" fontId="1" fillId="0" borderId="108" xfId="0" applyFont="1" applyBorder="1" applyAlignment="1">
      <alignment horizontal="center" vertical="center" wrapText="1"/>
    </xf>
    <xf numFmtId="0" fontId="11" fillId="0" borderId="38" xfId="0" applyFont="1" applyBorder="1" applyAlignment="1">
      <alignment horizontal="left" vertical="center" wrapText="1"/>
    </xf>
    <xf numFmtId="193" fontId="0" fillId="0" borderId="23" xfId="0" applyNumberFormat="1" applyBorder="1" applyAlignment="1" applyProtection="1">
      <alignment horizontal="left" vertical="center" wrapText="1"/>
      <protection locked="0"/>
    </xf>
    <xf numFmtId="193" fontId="0" fillId="2" borderId="23" xfId="0" applyNumberFormat="1" applyFill="1" applyBorder="1" applyAlignment="1" applyProtection="1">
      <alignment horizontal="left" vertical="center" wrapText="1"/>
      <protection locked="0"/>
    </xf>
    <xf numFmtId="0" fontId="0" fillId="14" borderId="56" xfId="0" applyFill="1" applyBorder="1" applyAlignment="1">
      <alignment horizontal="center" vertical="center" wrapText="1"/>
    </xf>
    <xf numFmtId="0" fontId="0" fillId="14" borderId="292" xfId="0" applyFill="1" applyBorder="1" applyAlignment="1">
      <alignment horizontal="center" vertical="center" wrapText="1"/>
    </xf>
    <xf numFmtId="0" fontId="0" fillId="14" borderId="293" xfId="0" applyFill="1" applyBorder="1" applyAlignment="1">
      <alignment horizontal="center" vertical="center"/>
    </xf>
    <xf numFmtId="0" fontId="0" fillId="14" borderId="292" xfId="0" applyFill="1" applyBorder="1" applyAlignment="1">
      <alignment horizontal="center" vertical="center"/>
    </xf>
    <xf numFmtId="0" fontId="0" fillId="14" borderId="293" xfId="0" applyFill="1" applyBorder="1" applyAlignment="1">
      <alignment horizontal="center" vertical="center" wrapText="1"/>
    </xf>
    <xf numFmtId="0" fontId="0" fillId="14" borderId="79" xfId="0" applyFill="1" applyBorder="1" applyAlignment="1">
      <alignment horizontal="center" vertical="center"/>
    </xf>
    <xf numFmtId="0" fontId="0" fillId="8" borderId="127" xfId="0" applyFont="1" applyFill="1" applyBorder="1" applyAlignment="1" applyProtection="1">
      <alignment horizontal="center" vertical="center" shrinkToFit="1"/>
      <protection locked="0"/>
    </xf>
    <xf numFmtId="0" fontId="0" fillId="8" borderId="123" xfId="0" applyFont="1" applyFill="1" applyBorder="1" applyAlignment="1" applyProtection="1">
      <alignment horizontal="center" vertical="center" shrinkToFit="1"/>
      <protection locked="0"/>
    </xf>
    <xf numFmtId="0" fontId="0" fillId="8" borderId="126" xfId="0" applyFont="1" applyFill="1" applyBorder="1" applyAlignment="1" applyProtection="1">
      <alignment horizontal="center" vertical="center" shrinkToFit="1"/>
      <protection locked="0"/>
    </xf>
    <xf numFmtId="0" fontId="13" fillId="8" borderId="97" xfId="0" applyFont="1" applyFill="1" applyBorder="1" applyAlignment="1">
      <alignment horizontal="left" vertical="center" wrapText="1"/>
    </xf>
    <xf numFmtId="0" fontId="13" fillId="8" borderId="126" xfId="0" applyFont="1" applyFill="1" applyBorder="1" applyAlignment="1">
      <alignment horizontal="left" vertical="center" shrinkToFit="1"/>
    </xf>
    <xf numFmtId="0" fontId="0" fillId="0" borderId="18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3" xfId="0" applyFill="1" applyBorder="1" applyAlignment="1">
      <alignment vertical="center" wrapText="1"/>
    </xf>
    <xf numFmtId="0" fontId="8" fillId="0" borderId="22" xfId="0" applyFont="1" applyFill="1" applyBorder="1" applyAlignment="1">
      <alignment horizontal="center" vertical="center" wrapText="1"/>
    </xf>
    <xf numFmtId="0" fontId="0" fillId="0" borderId="23" xfId="0" applyFill="1" applyBorder="1" applyAlignment="1" applyProtection="1">
      <alignment horizontal="center" vertical="center" wrapText="1"/>
      <protection locked="0"/>
    </xf>
    <xf numFmtId="0" fontId="12" fillId="0" borderId="71" xfId="0" applyFont="1" applyFill="1" applyBorder="1" applyAlignment="1">
      <alignment horizontal="center" vertical="center" wrapText="1"/>
    </xf>
    <xf numFmtId="0" fontId="0" fillId="0" borderId="40" xfId="0" applyFill="1" applyBorder="1" applyAlignment="1">
      <alignment vertical="center" wrapText="1"/>
    </xf>
    <xf numFmtId="0" fontId="0" fillId="0" borderId="118" xfId="0" applyBorder="1">
      <alignment vertical="center"/>
    </xf>
    <xf numFmtId="0" fontId="1" fillId="0" borderId="341" xfId="0" applyFont="1" applyFill="1" applyBorder="1" applyAlignment="1" applyProtection="1">
      <alignment vertical="center" wrapText="1"/>
      <protection locked="0"/>
    </xf>
    <xf numFmtId="0" fontId="0" fillId="12" borderId="118" xfId="2" applyFont="1" applyFill="1" applyBorder="1" applyAlignment="1" applyProtection="1">
      <alignment vertical="center" shrinkToFit="1"/>
      <protection locked="0"/>
    </xf>
    <xf numFmtId="0" fontId="0" fillId="0" borderId="0" xfId="0" applyAlignment="1">
      <alignment horizontal="center" vertical="center"/>
    </xf>
    <xf numFmtId="0" fontId="0" fillId="0" borderId="165" xfId="0" applyBorder="1" applyAlignment="1">
      <alignment horizontal="center" vertical="center"/>
    </xf>
    <xf numFmtId="0" fontId="0" fillId="0" borderId="31" xfId="0" applyNumberFormat="1" applyFont="1" applyBorder="1" applyAlignment="1">
      <alignment horizontal="center" vertical="center" shrinkToFit="1"/>
    </xf>
    <xf numFmtId="0" fontId="0" fillId="0" borderId="64" xfId="0" applyNumberFormat="1" applyFont="1" applyBorder="1" applyAlignment="1">
      <alignment horizontal="center" vertical="center" shrinkToFit="1"/>
    </xf>
    <xf numFmtId="0" fontId="0" fillId="0" borderId="126" xfId="0" applyNumberFormat="1" applyFont="1" applyBorder="1" applyAlignment="1">
      <alignment horizontal="center" vertical="center" shrinkToFit="1"/>
    </xf>
    <xf numFmtId="0" fontId="1" fillId="0" borderId="64" xfId="0" applyNumberFormat="1" applyFont="1" applyBorder="1" applyAlignment="1" applyProtection="1">
      <alignment horizontal="center" vertical="center"/>
      <protection locked="0"/>
    </xf>
    <xf numFmtId="0" fontId="1" fillId="0" borderId="126" xfId="0" applyNumberFormat="1" applyFont="1" applyBorder="1" applyAlignment="1" applyProtection="1">
      <alignment horizontal="center" vertical="center"/>
      <protection locked="0"/>
    </xf>
    <xf numFmtId="0" fontId="13" fillId="2" borderId="70" xfId="0" applyFont="1" applyFill="1" applyBorder="1" applyAlignment="1">
      <alignment horizontal="center" vertical="center" wrapText="1"/>
    </xf>
    <xf numFmtId="0" fontId="3" fillId="0" borderId="0" xfId="0" applyFont="1" applyAlignment="1">
      <alignment horizontal="center" vertical="center"/>
    </xf>
    <xf numFmtId="0" fontId="25" fillId="0" borderId="43" xfId="0" applyFont="1" applyBorder="1" applyAlignment="1">
      <alignment horizontal="center" vertical="center"/>
    </xf>
    <xf numFmtId="0" fontId="25" fillId="0" borderId="165" xfId="0" applyFont="1" applyFill="1" applyBorder="1" applyAlignment="1">
      <alignment horizontal="center" vertical="center"/>
    </xf>
    <xf numFmtId="0" fontId="13" fillId="0" borderId="0" xfId="0" applyFont="1" applyAlignment="1">
      <alignment vertical="center"/>
    </xf>
    <xf numFmtId="0" fontId="0" fillId="15" borderId="30" xfId="0" applyFill="1" applyBorder="1" applyAlignment="1" applyProtection="1">
      <alignment horizontal="center" vertical="center" wrapText="1"/>
    </xf>
    <xf numFmtId="0" fontId="0" fillId="15" borderId="31" xfId="0" applyFill="1" applyBorder="1" applyAlignment="1" applyProtection="1">
      <alignment horizontal="center" vertical="center"/>
    </xf>
    <xf numFmtId="0" fontId="0" fillId="15" borderId="52" xfId="0" applyFill="1" applyBorder="1" applyAlignment="1" applyProtection="1">
      <alignment horizontal="center" vertical="center"/>
    </xf>
    <xf numFmtId="0" fontId="0" fillId="1" borderId="344" xfId="0" applyFill="1" applyBorder="1" applyProtection="1">
      <alignment vertical="center"/>
    </xf>
    <xf numFmtId="0" fontId="0" fillId="1" borderId="104" xfId="0" applyFill="1" applyBorder="1" applyAlignment="1" applyProtection="1">
      <alignment horizontal="center" vertical="center"/>
    </xf>
    <xf numFmtId="0" fontId="13" fillId="0" borderId="0" xfId="0" applyFont="1">
      <alignment vertical="center"/>
    </xf>
    <xf numFmtId="195" fontId="0" fillId="0" borderId="0" xfId="0" applyNumberFormat="1" applyAlignment="1">
      <alignment horizontal="right" vertical="center"/>
    </xf>
    <xf numFmtId="0" fontId="0" fillId="1" borderId="43" xfId="0" applyFill="1" applyBorder="1" applyAlignment="1" applyProtection="1">
      <alignment horizontal="right" vertical="center"/>
    </xf>
    <xf numFmtId="195" fontId="0" fillId="0" borderId="0" xfId="0" applyNumberFormat="1">
      <alignment vertical="center"/>
    </xf>
    <xf numFmtId="0" fontId="0" fillId="15" borderId="357" xfId="0" applyFill="1" applyBorder="1" applyAlignment="1" applyProtection="1">
      <alignment horizontal="center" vertical="center"/>
    </xf>
    <xf numFmtId="0" fontId="0" fillId="15" borderId="357" xfId="0" applyFont="1" applyFill="1" applyBorder="1" applyAlignment="1" applyProtection="1">
      <alignment horizontal="center" vertical="center" wrapText="1"/>
    </xf>
    <xf numFmtId="195" fontId="0" fillId="0" borderId="0" xfId="0" applyNumberFormat="1" applyAlignment="1">
      <alignment vertical="top"/>
    </xf>
    <xf numFmtId="199" fontId="0" fillId="0" borderId="0" xfId="0" applyNumberFormat="1" applyAlignment="1">
      <alignment horizontal="left" vertical="top"/>
    </xf>
    <xf numFmtId="199" fontId="0" fillId="0" borderId="0" xfId="0" applyNumberFormat="1" applyAlignment="1">
      <alignment horizontal="lef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0" fontId="0" fillId="0" borderId="4" xfId="0" applyFont="1" applyBorder="1" applyAlignment="1">
      <alignment vertical="center" wrapText="1"/>
    </xf>
    <xf numFmtId="0" fontId="5" fillId="0" borderId="0" xfId="0" applyFont="1" applyAlignment="1">
      <alignment horizontal="center" vertical="top"/>
    </xf>
    <xf numFmtId="0" fontId="7" fillId="0" borderId="0" xfId="0" applyFont="1" applyAlignment="1">
      <alignment horizontal="left" vertical="center"/>
    </xf>
    <xf numFmtId="0" fontId="13" fillId="0" borderId="147" xfId="0" applyFont="1" applyBorder="1" applyAlignment="1">
      <alignment horizontal="center" vertical="center" wrapText="1"/>
    </xf>
    <xf numFmtId="0" fontId="13" fillId="0" borderId="151" xfId="0" applyFont="1" applyBorder="1" applyAlignment="1">
      <alignment horizontal="center" vertical="center"/>
    </xf>
    <xf numFmtId="0" fontId="13" fillId="0" borderId="151" xfId="0" applyFont="1" applyBorder="1" applyAlignment="1">
      <alignment horizontal="center" vertical="center" wrapText="1"/>
    </xf>
    <xf numFmtId="0" fontId="13" fillId="0" borderId="148" xfId="0" applyFont="1" applyBorder="1" applyAlignment="1">
      <alignment horizontal="center" vertical="center" wrapText="1"/>
    </xf>
    <xf numFmtId="0" fontId="0" fillId="0" borderId="140" xfId="0" applyNumberFormat="1" applyFont="1" applyBorder="1" applyAlignment="1" applyProtection="1">
      <alignment vertical="center" shrinkToFit="1"/>
      <protection locked="0"/>
    </xf>
    <xf numFmtId="0" fontId="0" fillId="0" borderId="0" xfId="0" applyFont="1" applyProtection="1">
      <alignment vertical="center"/>
      <protection locked="0"/>
    </xf>
    <xf numFmtId="0" fontId="8" fillId="0" borderId="397" xfId="0" applyNumberFormat="1" applyFont="1" applyBorder="1" applyAlignment="1" applyProtection="1">
      <alignment horizontal="center" vertical="center" shrinkToFit="1"/>
      <protection locked="0"/>
    </xf>
    <xf numFmtId="0" fontId="8" fillId="0" borderId="398" xfId="0" applyNumberFormat="1" applyFont="1" applyBorder="1" applyAlignment="1" applyProtection="1">
      <alignment horizontal="center" vertical="center" shrinkToFit="1"/>
      <protection locked="0"/>
    </xf>
    <xf numFmtId="0" fontId="8" fillId="0" borderId="398" xfId="0" applyNumberFormat="1" applyFont="1" applyBorder="1" applyAlignment="1" applyProtection="1">
      <alignment horizontal="left" vertical="center" shrinkToFit="1"/>
      <protection locked="0"/>
    </xf>
    <xf numFmtId="0" fontId="0" fillId="0" borderId="398" xfId="0" applyNumberFormat="1" applyFont="1" applyBorder="1" applyAlignment="1" applyProtection="1">
      <alignment vertical="center" shrinkToFit="1"/>
      <protection locked="0"/>
    </xf>
    <xf numFmtId="0" fontId="0" fillId="0" borderId="398" xfId="0" applyNumberFormat="1" applyFont="1" applyBorder="1" applyAlignment="1" applyProtection="1">
      <alignment horizontal="center" vertical="center" shrinkToFit="1"/>
      <protection locked="0"/>
    </xf>
    <xf numFmtId="0" fontId="2" fillId="19" borderId="64" xfId="0" applyFont="1" applyFill="1" applyBorder="1" applyAlignment="1">
      <alignment horizontal="center" vertical="center" textRotation="255" wrapText="1"/>
    </xf>
    <xf numFmtId="0" fontId="8" fillId="0" borderId="117" xfId="0" applyNumberFormat="1" applyFont="1" applyBorder="1" applyAlignment="1" applyProtection="1">
      <alignment horizontal="center"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140" xfId="0" applyNumberFormat="1" applyFont="1" applyBorder="1" applyAlignment="1" applyProtection="1">
      <alignment horizontal="left" vertical="center" shrinkToFit="1"/>
      <protection locked="0"/>
    </xf>
    <xf numFmtId="0" fontId="0" fillId="0" borderId="64" xfId="0" applyNumberFormat="1" applyFont="1" applyBorder="1" applyAlignment="1" applyProtection="1">
      <alignment vertical="center" shrinkToFit="1"/>
      <protection locked="0"/>
    </xf>
    <xf numFmtId="0" fontId="0" fillId="0" borderId="64" xfId="0" applyNumberFormat="1" applyFont="1" applyBorder="1" applyAlignment="1" applyProtection="1">
      <alignment horizontal="center" vertical="center"/>
      <protection locked="0"/>
    </xf>
    <xf numFmtId="0" fontId="8" fillId="0" borderId="64" xfId="0" applyNumberFormat="1" applyFont="1" applyBorder="1" applyAlignment="1" applyProtection="1">
      <alignment vertical="center" shrinkToFit="1"/>
      <protection locked="0"/>
    </xf>
    <xf numFmtId="0" fontId="8" fillId="0" borderId="118" xfId="0" applyNumberFormat="1" applyFont="1" applyBorder="1" applyAlignment="1" applyProtection="1">
      <alignment vertical="center" shrinkToFit="1"/>
      <protection locked="0"/>
    </xf>
    <xf numFmtId="0" fontId="40" fillId="19" borderId="64" xfId="0" applyFont="1" applyFill="1" applyBorder="1" applyAlignment="1">
      <alignment horizontal="center" vertical="center" wrapText="1"/>
    </xf>
    <xf numFmtId="0" fontId="40" fillId="19" borderId="39" xfId="0" applyFont="1" applyFill="1" applyBorder="1" applyAlignment="1">
      <alignment horizontal="center" vertical="center"/>
    </xf>
    <xf numFmtId="0" fontId="0" fillId="19" borderId="64" xfId="0" applyFont="1" applyFill="1" applyBorder="1" applyAlignment="1">
      <alignment horizontal="center" vertical="center" wrapText="1"/>
    </xf>
    <xf numFmtId="0" fontId="0" fillId="0" borderId="64" xfId="0" applyFont="1" applyBorder="1">
      <alignment vertical="center"/>
    </xf>
    <xf numFmtId="0" fontId="0" fillId="0" borderId="118" xfId="0" applyFont="1" applyBorder="1">
      <alignment vertical="center"/>
    </xf>
    <xf numFmtId="0" fontId="0" fillId="0" borderId="43" xfId="0" applyFont="1" applyBorder="1">
      <alignment vertical="center"/>
    </xf>
    <xf numFmtId="0" fontId="0" fillId="0" borderId="39" xfId="0" applyFont="1" applyBorder="1" applyAlignment="1">
      <alignment vertical="center"/>
    </xf>
    <xf numFmtId="0" fontId="0" fillId="0" borderId="64" xfId="0" applyFont="1" applyBorder="1" applyAlignment="1">
      <alignment horizontal="center" vertical="center" wrapText="1"/>
    </xf>
    <xf numFmtId="0" fontId="0" fillId="19" borderId="140" xfId="0" applyFont="1" applyFill="1" applyBorder="1" applyAlignment="1">
      <alignment horizontal="center" vertical="center" wrapText="1"/>
    </xf>
    <xf numFmtId="0" fontId="0" fillId="0" borderId="140" xfId="0" applyFont="1" applyBorder="1">
      <alignment vertical="center"/>
    </xf>
    <xf numFmtId="0" fontId="0" fillId="0" borderId="141" xfId="0" applyFont="1" applyBorder="1">
      <alignment vertical="center"/>
    </xf>
    <xf numFmtId="0" fontId="0" fillId="0" borderId="3" xfId="0" applyFont="1" applyBorder="1">
      <alignment vertical="center"/>
    </xf>
    <xf numFmtId="0" fontId="0" fillId="0" borderId="133" xfId="0" applyFont="1" applyBorder="1">
      <alignment vertical="center"/>
    </xf>
    <xf numFmtId="0" fontId="8" fillId="0" borderId="122" xfId="0" applyNumberFormat="1" applyFont="1" applyBorder="1" applyAlignment="1" applyProtection="1">
      <alignment horizontal="center" vertical="center" shrinkToFit="1"/>
      <protection locked="0"/>
    </xf>
    <xf numFmtId="0" fontId="8" fillId="0" borderId="126" xfId="0" applyNumberFormat="1" applyFont="1" applyBorder="1" applyAlignment="1" applyProtection="1">
      <alignment horizontal="center" vertical="center" shrinkToFit="1"/>
      <protection locked="0"/>
    </xf>
    <xf numFmtId="0" fontId="8" fillId="0" borderId="126" xfId="0" applyNumberFormat="1" applyFont="1" applyBorder="1" applyAlignment="1" applyProtection="1">
      <alignment horizontal="left" vertical="center" shrinkToFit="1"/>
      <protection locked="0"/>
    </xf>
    <xf numFmtId="0" fontId="0" fillId="0" borderId="126" xfId="0" applyNumberFormat="1" applyFont="1" applyBorder="1" applyAlignment="1" applyProtection="1">
      <alignment vertical="center" shrinkToFit="1"/>
      <protection locked="0"/>
    </xf>
    <xf numFmtId="0" fontId="0" fillId="0" borderId="126" xfId="0" applyNumberFormat="1" applyFont="1" applyBorder="1" applyAlignment="1" applyProtection="1">
      <alignment horizontal="center" vertical="center"/>
      <protection locked="0"/>
    </xf>
    <xf numFmtId="0" fontId="8" fillId="0" borderId="126" xfId="0" applyNumberFormat="1" applyFont="1" applyBorder="1" applyAlignment="1" applyProtection="1">
      <alignment vertical="center" shrinkToFit="1"/>
      <protection locked="0"/>
    </xf>
    <xf numFmtId="0" fontId="8" fillId="0" borderId="124" xfId="0" applyNumberFormat="1" applyFont="1" applyBorder="1" applyAlignment="1" applyProtection="1">
      <alignment vertical="center" shrinkToFit="1"/>
      <protection locked="0"/>
    </xf>
    <xf numFmtId="0" fontId="0" fillId="12" borderId="402" xfId="0" applyNumberFormat="1" applyFont="1" applyFill="1" applyBorder="1" applyAlignment="1" applyProtection="1">
      <alignment horizontal="center" vertical="center"/>
      <protection locked="0"/>
    </xf>
    <xf numFmtId="0" fontId="0" fillId="20" borderId="402" xfId="0" applyNumberFormat="1" applyFont="1" applyFill="1" applyBorder="1" applyAlignment="1" applyProtection="1">
      <alignment horizontal="center" vertical="center" shrinkToFit="1"/>
      <protection locked="0"/>
    </xf>
    <xf numFmtId="0" fontId="0" fillId="20" borderId="403" xfId="0" applyNumberFormat="1" applyFont="1" applyFill="1" applyBorder="1" applyAlignment="1" applyProtection="1">
      <alignment horizontal="center" vertical="center" shrinkToFit="1"/>
      <protection locked="0"/>
    </xf>
    <xf numFmtId="0" fontId="8" fillId="0" borderId="207" xfId="0" applyNumberFormat="1" applyFont="1" applyBorder="1" applyAlignment="1" applyProtection="1">
      <alignment horizontal="center" vertical="center" shrinkToFit="1"/>
      <protection locked="0"/>
    </xf>
    <xf numFmtId="0" fontId="8" fillId="0" borderId="140" xfId="0" applyNumberFormat="1" applyFont="1" applyBorder="1" applyAlignment="1" applyProtection="1">
      <alignment horizontal="center" vertical="center" shrinkToFit="1"/>
      <protection locked="0"/>
    </xf>
    <xf numFmtId="0" fontId="0" fillId="0" borderId="140" xfId="0" applyNumberFormat="1" applyFont="1" applyBorder="1" applyAlignment="1" applyProtection="1">
      <alignment horizontal="center" vertical="center"/>
      <protection locked="0"/>
    </xf>
    <xf numFmtId="0" fontId="8" fillId="0" borderId="140" xfId="0" applyNumberFormat="1" applyFont="1" applyBorder="1" applyAlignment="1" applyProtection="1">
      <alignment vertical="center" shrinkToFit="1"/>
      <protection locked="0"/>
    </xf>
    <xf numFmtId="0" fontId="8" fillId="0" borderId="141" xfId="0" applyNumberFormat="1" applyFont="1" applyBorder="1" applyAlignment="1" applyProtection="1">
      <alignment vertical="center" shrinkToFit="1"/>
      <protection locked="0"/>
    </xf>
    <xf numFmtId="0" fontId="8" fillId="0" borderId="405" xfId="0" applyNumberFormat="1" applyFont="1" applyBorder="1" applyAlignment="1" applyProtection="1">
      <alignment horizontal="center" vertical="center" shrinkToFit="1"/>
      <protection locked="0"/>
    </xf>
    <xf numFmtId="0" fontId="0" fillId="0" borderId="9" xfId="0" applyFont="1" applyBorder="1" applyAlignment="1">
      <alignment horizontal="center" vertical="center" wrapText="1"/>
    </xf>
    <xf numFmtId="0" fontId="8" fillId="0" borderId="142" xfId="0" applyNumberFormat="1" applyFont="1" applyBorder="1" applyAlignment="1" applyProtection="1">
      <alignment horizontal="center" vertical="center" shrinkToFit="1"/>
      <protection locked="0"/>
    </xf>
    <xf numFmtId="0" fontId="0" fillId="0" borderId="408" xfId="0" applyFont="1" applyBorder="1" applyAlignment="1">
      <alignment horizontal="center" vertical="center"/>
    </xf>
    <xf numFmtId="0" fontId="0" fillId="0" borderId="214" xfId="0" applyFont="1" applyBorder="1">
      <alignment vertical="center"/>
    </xf>
    <xf numFmtId="0" fontId="0" fillId="0" borderId="407" xfId="0" applyFont="1" applyBorder="1">
      <alignment vertical="center"/>
    </xf>
    <xf numFmtId="0" fontId="8" fillId="0" borderId="143" xfId="0" applyNumberFormat="1" applyFont="1" applyBorder="1" applyAlignment="1" applyProtection="1">
      <alignment horizontal="center" vertical="center" shrinkToFit="1"/>
      <protection locked="0"/>
    </xf>
    <xf numFmtId="0" fontId="0" fillId="12" borderId="404" xfId="0" applyNumberFormat="1" applyFont="1" applyFill="1" applyBorder="1" applyAlignment="1" applyProtection="1">
      <alignment horizontal="center" vertical="center" shrinkToFit="1"/>
      <protection locked="0"/>
    </xf>
    <xf numFmtId="0" fontId="8" fillId="0" borderId="64" xfId="0" applyNumberFormat="1" applyFont="1" applyBorder="1" applyAlignment="1" applyProtection="1">
      <alignment horizontal="left" vertical="center" shrinkToFit="1"/>
      <protection locked="0"/>
    </xf>
    <xf numFmtId="0" fontId="8" fillId="0" borderId="409" xfId="0" applyNumberFormat="1" applyFont="1" applyBorder="1" applyAlignment="1" applyProtection="1">
      <alignment horizontal="left" vertical="center" shrinkToFit="1"/>
      <protection locked="0"/>
    </xf>
    <xf numFmtId="0" fontId="0" fillId="0" borderId="140" xfId="0" applyNumberFormat="1" applyFont="1" applyBorder="1" applyAlignment="1" applyProtection="1">
      <alignment horizontal="center" vertical="center" shrinkToFit="1"/>
      <protection locked="0"/>
    </xf>
    <xf numFmtId="0" fontId="0" fillId="0" borderId="64" xfId="0" applyNumberFormat="1" applyFont="1" applyBorder="1" applyAlignment="1" applyProtection="1">
      <alignment horizontal="center" vertical="center" shrinkToFit="1"/>
      <protection locked="0"/>
    </xf>
    <xf numFmtId="0" fontId="0" fillId="0" borderId="126" xfId="0" applyNumberFormat="1" applyFont="1" applyBorder="1" applyAlignment="1" applyProtection="1">
      <alignment horizontal="center" vertical="center" shrinkToFit="1"/>
      <protection locked="0"/>
    </xf>
    <xf numFmtId="0" fontId="0" fillId="12" borderId="412" xfId="0" applyNumberFormat="1" applyFont="1" applyFill="1" applyBorder="1" applyAlignment="1" applyProtection="1">
      <alignment horizontal="center" vertical="center"/>
      <protection locked="0"/>
    </xf>
    <xf numFmtId="0" fontId="0" fillId="20" borderId="412" xfId="0" applyNumberFormat="1" applyFont="1" applyFill="1" applyBorder="1" applyAlignment="1" applyProtection="1">
      <alignment horizontal="center" vertical="center" shrinkToFit="1"/>
      <protection locked="0"/>
    </xf>
    <xf numFmtId="0" fontId="0" fillId="20" borderId="413" xfId="0" applyNumberFormat="1" applyFont="1" applyFill="1" applyBorder="1" applyAlignment="1" applyProtection="1">
      <alignment horizontal="center" vertical="center" shrinkToFit="1"/>
      <protection locked="0"/>
    </xf>
    <xf numFmtId="0" fontId="0" fillId="12" borderId="414"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13" fillId="0" borderId="415" xfId="0" applyFont="1" applyBorder="1" applyAlignment="1">
      <alignment vertical="center"/>
    </xf>
    <xf numFmtId="0" fontId="13"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protection locked="0"/>
    </xf>
    <xf numFmtId="201" fontId="0" fillId="0" borderId="0" xfId="0" applyNumberFormat="1" applyFont="1" applyBorder="1" applyAlignment="1" applyProtection="1">
      <alignment horizontal="center" vertical="center"/>
      <protection locked="0"/>
    </xf>
    <xf numFmtId="0" fontId="0" fillId="0" borderId="0" xfId="0" applyFont="1" applyBorder="1">
      <alignment vertical="center"/>
    </xf>
    <xf numFmtId="0" fontId="42" fillId="0" borderId="0" xfId="0" applyFont="1" applyAlignment="1">
      <alignment horizontal="left" vertical="center"/>
    </xf>
    <xf numFmtId="0" fontId="0" fillId="0" borderId="0" xfId="0" applyFont="1" applyAlignment="1">
      <alignment vertical="center"/>
    </xf>
    <xf numFmtId="0" fontId="7" fillId="0" borderId="0" xfId="0" applyFont="1" applyAlignment="1">
      <alignment vertical="center"/>
    </xf>
    <xf numFmtId="0" fontId="0" fillId="12" borderId="0" xfId="0" applyFont="1" applyFill="1" applyBorder="1" applyAlignment="1">
      <alignment horizontal="right" vertical="center"/>
    </xf>
    <xf numFmtId="0" fontId="0" fillId="0" borderId="0" xfId="0" applyFont="1" applyAlignment="1">
      <alignment horizontal="left" vertical="center"/>
    </xf>
    <xf numFmtId="0" fontId="0" fillId="0" borderId="367" xfId="0" applyFont="1" applyBorder="1" applyAlignment="1">
      <alignment vertical="center"/>
    </xf>
    <xf numFmtId="0" fontId="13" fillId="0" borderId="367" xfId="0" applyFont="1" applyBorder="1" applyAlignment="1">
      <alignment vertical="center"/>
    </xf>
    <xf numFmtId="0" fontId="0" fillId="0" borderId="197" xfId="0" applyFont="1" applyFill="1" applyBorder="1" applyAlignment="1">
      <alignment horizontal="center" vertical="center" shrinkToFit="1"/>
    </xf>
    <xf numFmtId="0" fontId="0" fillId="0" borderId="367"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372" xfId="0" applyFont="1" applyFill="1" applyBorder="1" applyAlignment="1">
      <alignment horizontal="center" vertical="center" wrapText="1" shrinkToFit="1"/>
    </xf>
    <xf numFmtId="0" fontId="0" fillId="0" borderId="375" xfId="0" applyFont="1" applyFill="1" applyBorder="1" applyAlignment="1">
      <alignment horizontal="center" vertical="center" shrinkToFit="1"/>
    </xf>
    <xf numFmtId="0" fontId="0" fillId="8" borderId="376" xfId="0" applyFont="1" applyFill="1" applyBorder="1" applyAlignment="1">
      <alignment horizontal="center" vertical="center"/>
    </xf>
    <xf numFmtId="0" fontId="0" fillId="8" borderId="377" xfId="0" applyFont="1" applyFill="1" applyBorder="1" applyAlignment="1">
      <alignment horizontal="center" vertical="center"/>
    </xf>
    <xf numFmtId="0" fontId="0" fillId="8" borderId="369" xfId="0" applyFont="1" applyFill="1" applyBorder="1" applyAlignment="1">
      <alignment horizontal="center" vertical="center"/>
    </xf>
    <xf numFmtId="0" fontId="0" fillId="8" borderId="378" xfId="0" applyFont="1" applyFill="1" applyBorder="1" applyAlignment="1">
      <alignment horizontal="center" vertical="center"/>
    </xf>
    <xf numFmtId="0" fontId="0" fillId="8" borderId="377" xfId="0" applyFont="1" applyFill="1" applyBorder="1" applyAlignment="1">
      <alignment horizontal="center" vertical="center" wrapText="1"/>
    </xf>
    <xf numFmtId="0" fontId="0" fillId="8" borderId="379" xfId="0" applyFont="1" applyFill="1" applyBorder="1" applyAlignment="1">
      <alignment horizontal="center" vertical="center" wrapText="1"/>
    </xf>
    <xf numFmtId="0" fontId="0" fillId="0" borderId="358" xfId="0" applyFont="1" applyBorder="1" applyAlignment="1">
      <alignment horizontal="center" vertical="center"/>
    </xf>
    <xf numFmtId="0" fontId="0" fillId="0" borderId="380" xfId="0" applyFont="1" applyBorder="1" applyAlignment="1">
      <alignment horizontal="center" vertical="center"/>
    </xf>
    <xf numFmtId="0" fontId="0" fillId="0" borderId="381" xfId="0" applyFont="1" applyBorder="1" applyAlignment="1">
      <alignment horizontal="center" vertical="center"/>
    </xf>
    <xf numFmtId="0" fontId="0" fillId="0" borderId="382" xfId="0" applyFont="1" applyBorder="1" applyAlignment="1">
      <alignment horizontal="center" vertical="center"/>
    </xf>
    <xf numFmtId="0" fontId="0" fillId="0" borderId="383" xfId="0" applyFont="1" applyBorder="1" applyAlignment="1">
      <alignment horizontal="center" vertical="center"/>
    </xf>
    <xf numFmtId="0" fontId="0" fillId="0" borderId="384" xfId="0" applyFont="1" applyBorder="1" applyAlignment="1">
      <alignment horizontal="center" vertical="center"/>
    </xf>
    <xf numFmtId="0" fontId="0" fillId="0" borderId="356" xfId="0" applyFont="1" applyBorder="1" applyAlignment="1">
      <alignment horizontal="center" vertical="center"/>
    </xf>
    <xf numFmtId="0" fontId="0" fillId="0" borderId="118" xfId="0" applyFont="1" applyBorder="1" applyAlignment="1">
      <alignment horizontal="center" vertical="center"/>
    </xf>
    <xf numFmtId="0" fontId="0" fillId="0" borderId="64" xfId="0" applyFont="1" applyBorder="1" applyAlignment="1">
      <alignment horizontal="center" vertical="center"/>
    </xf>
    <xf numFmtId="0" fontId="0" fillId="0" borderId="385" xfId="0" applyFont="1" applyBorder="1" applyAlignment="1">
      <alignment horizontal="center" vertical="center"/>
    </xf>
    <xf numFmtId="0" fontId="0" fillId="0" borderId="386" xfId="0" applyFont="1" applyBorder="1" applyAlignment="1">
      <alignment horizontal="center" vertical="center"/>
    </xf>
    <xf numFmtId="0" fontId="0" fillId="0" borderId="330" xfId="0" applyFont="1" applyBorder="1" applyAlignment="1">
      <alignment horizontal="center" vertical="center"/>
    </xf>
    <xf numFmtId="0" fontId="0" fillId="0" borderId="365" xfId="0" applyFont="1" applyBorder="1" applyAlignment="1">
      <alignment horizontal="center" vertical="center"/>
    </xf>
    <xf numFmtId="0" fontId="0" fillId="0" borderId="387" xfId="0" applyFont="1" applyBorder="1" applyAlignment="1">
      <alignment horizontal="center" vertical="center"/>
    </xf>
    <xf numFmtId="0" fontId="0" fillId="0" borderId="309" xfId="0" applyFont="1" applyBorder="1" applyAlignment="1">
      <alignment horizontal="center" vertical="center"/>
    </xf>
    <xf numFmtId="0" fontId="0" fillId="0" borderId="388" xfId="0" applyFont="1" applyBorder="1" applyAlignment="1">
      <alignment horizontal="center" vertical="center"/>
    </xf>
    <xf numFmtId="0" fontId="0" fillId="0" borderId="389" xfId="0" applyFont="1" applyBorder="1" applyAlignment="1">
      <alignment horizontal="center" vertical="center"/>
    </xf>
    <xf numFmtId="0" fontId="0" fillId="0" borderId="331" xfId="0" applyFont="1" applyBorder="1" applyAlignment="1">
      <alignment horizontal="center" vertical="center"/>
    </xf>
    <xf numFmtId="0" fontId="0" fillId="18" borderId="391" xfId="0" applyFont="1" applyFill="1" applyBorder="1" applyAlignment="1">
      <alignment vertical="center"/>
    </xf>
    <xf numFmtId="0" fontId="0" fillId="0" borderId="391" xfId="0" applyFont="1" applyFill="1" applyBorder="1" applyAlignment="1">
      <alignment horizontal="left" vertical="center"/>
    </xf>
    <xf numFmtId="0" fontId="0" fillId="0" borderId="367" xfId="0" applyFont="1" applyFill="1" applyBorder="1" applyAlignment="1">
      <alignment horizontal="center" vertical="center"/>
    </xf>
    <xf numFmtId="0" fontId="0" fillId="18" borderId="367" xfId="0" applyFont="1" applyFill="1" applyBorder="1" applyAlignment="1">
      <alignment vertical="center"/>
    </xf>
    <xf numFmtId="0" fontId="0" fillId="0" borderId="367" xfId="0" applyFont="1" applyFill="1" applyBorder="1" applyAlignment="1">
      <alignment horizontal="left" vertical="center"/>
    </xf>
    <xf numFmtId="0" fontId="0" fillId="0" borderId="392" xfId="0" applyFont="1" applyFill="1" applyBorder="1" applyAlignment="1">
      <alignment horizontal="center" vertical="center"/>
    </xf>
    <xf numFmtId="0" fontId="0" fillId="0" borderId="23" xfId="0" applyBorder="1" applyAlignment="1">
      <alignment horizontal="center" vertical="center" wrapText="1"/>
    </xf>
    <xf numFmtId="0" fontId="43" fillId="0" borderId="0" xfId="0" applyFont="1" applyAlignment="1">
      <alignment horizontal="left" vertical="center"/>
    </xf>
    <xf numFmtId="0" fontId="0" fillId="0" borderId="118" xfId="0" applyFont="1" applyBorder="1" applyProtection="1">
      <alignment vertical="center"/>
      <protection locked="0"/>
    </xf>
    <xf numFmtId="55" fontId="0" fillId="0" borderId="30" xfId="0" applyNumberFormat="1" applyFont="1" applyBorder="1" applyAlignment="1">
      <alignment vertical="center" shrinkToFit="1"/>
    </xf>
    <xf numFmtId="55" fontId="0" fillId="0" borderId="193" xfId="0" applyNumberFormat="1" applyFont="1" applyBorder="1" applyAlignment="1">
      <alignment vertical="center" shrinkToFit="1"/>
    </xf>
    <xf numFmtId="55" fontId="0" fillId="0" borderId="195" xfId="0" applyNumberFormat="1" applyFont="1" applyBorder="1" applyAlignment="1">
      <alignment vertical="center" shrinkToFit="1"/>
    </xf>
    <xf numFmtId="186" fontId="0" fillId="0" borderId="140" xfId="2" applyNumberFormat="1" applyFont="1" applyFill="1" applyBorder="1" applyAlignment="1" applyProtection="1">
      <alignment horizontal="center" vertical="center" shrinkToFit="1"/>
    </xf>
    <xf numFmtId="0" fontId="0" fillId="0" borderId="118" xfId="2" applyFont="1" applyFill="1" applyBorder="1" applyAlignment="1" applyProtection="1">
      <alignment vertical="center" shrinkToFit="1"/>
      <protection locked="0"/>
    </xf>
    <xf numFmtId="0" fontId="0" fillId="0" borderId="0" xfId="2" applyFont="1" applyFill="1" applyBorder="1" applyAlignment="1" applyProtection="1">
      <alignment vertical="center" shrinkToFit="1"/>
      <protection locked="0"/>
    </xf>
    <xf numFmtId="0" fontId="0" fillId="0" borderId="324" xfId="2" applyFont="1" applyFill="1" applyBorder="1" applyAlignment="1" applyProtection="1">
      <alignment vertical="center" shrinkToFit="1"/>
      <protection locked="0"/>
    </xf>
    <xf numFmtId="185" fontId="1" fillId="0" borderId="284" xfId="2" applyNumberFormat="1" applyFill="1" applyBorder="1" applyAlignment="1" applyProtection="1">
      <alignment vertical="center" shrinkToFit="1"/>
    </xf>
    <xf numFmtId="186" fontId="1" fillId="0" borderId="11" xfId="2" applyNumberFormat="1" applyFont="1" applyFill="1" applyBorder="1" applyAlignment="1" applyProtection="1">
      <alignment horizontal="center" vertical="center" shrinkToFit="1"/>
    </xf>
    <xf numFmtId="185" fontId="1" fillId="0" borderId="192" xfId="2" applyNumberFormat="1" applyFill="1" applyBorder="1" applyAlignment="1" applyProtection="1">
      <alignment vertical="center" shrinkToFit="1"/>
    </xf>
    <xf numFmtId="186" fontId="1" fillId="0" borderId="0" xfId="2" applyNumberFormat="1" applyFont="1" applyFill="1" applyBorder="1" applyAlignment="1" applyProtection="1">
      <alignment horizontal="center" vertical="center" shrinkToFit="1"/>
    </xf>
    <xf numFmtId="0" fontId="0" fillId="12" borderId="330" xfId="2" applyFont="1" applyFill="1" applyBorder="1" applyAlignment="1" applyProtection="1">
      <alignment vertical="center" shrinkToFit="1"/>
    </xf>
    <xf numFmtId="0" fontId="0" fillId="0" borderId="0" xfId="2" applyFont="1" applyFill="1" applyBorder="1" applyAlignment="1" applyProtection="1">
      <alignment vertical="center" shrinkToFit="1"/>
    </xf>
    <xf numFmtId="0" fontId="0" fillId="0" borderId="328" xfId="2" applyFont="1" applyFill="1" applyBorder="1" applyAlignment="1" applyProtection="1">
      <alignment vertical="center" shrinkToFit="1"/>
    </xf>
    <xf numFmtId="185" fontId="1" fillId="0" borderId="325" xfId="2" applyNumberFormat="1" applyFill="1" applyBorder="1" applyAlignment="1" applyProtection="1">
      <alignment vertical="center" shrinkToFit="1"/>
    </xf>
    <xf numFmtId="186" fontId="1" fillId="0" borderId="324" xfId="2" applyNumberFormat="1" applyFont="1" applyFill="1" applyBorder="1" applyAlignment="1" applyProtection="1">
      <alignment horizontal="center" vertical="center" shrinkToFit="1"/>
    </xf>
    <xf numFmtId="0" fontId="0" fillId="0" borderId="323" xfId="2" applyFont="1" applyFill="1" applyBorder="1" applyAlignment="1" applyProtection="1">
      <alignment vertical="center" shrinkToFit="1"/>
    </xf>
    <xf numFmtId="0" fontId="13" fillId="0" borderId="151" xfId="0" applyFont="1" applyFill="1" applyBorder="1" applyAlignment="1">
      <alignment horizontal="center" vertical="center" wrapText="1"/>
    </xf>
    <xf numFmtId="180" fontId="0" fillId="21" borderId="31" xfId="0" applyNumberFormat="1" applyFont="1" applyFill="1" applyBorder="1" applyAlignment="1">
      <alignment horizontal="center" vertical="center" wrapText="1" shrinkToFit="1"/>
    </xf>
    <xf numFmtId="180" fontId="0" fillId="21" borderId="64" xfId="0" applyNumberFormat="1" applyFont="1" applyFill="1" applyBorder="1" applyAlignment="1">
      <alignment horizontal="center" vertical="center" wrapText="1" shrinkToFit="1"/>
    </xf>
    <xf numFmtId="180" fontId="0" fillId="21" borderId="9" xfId="0" applyNumberFormat="1" applyFont="1" applyFill="1" applyBorder="1" applyAlignment="1">
      <alignment horizontal="center" vertical="center" wrapText="1" shrinkToFit="1"/>
    </xf>
    <xf numFmtId="0" fontId="13" fillId="0" borderId="51" xfId="0" applyFont="1" applyFill="1" applyBorder="1" applyAlignment="1">
      <alignment horizontal="center" vertical="center" wrapText="1"/>
    </xf>
    <xf numFmtId="0" fontId="8" fillId="21" borderId="393" xfId="0" applyNumberFormat="1" applyFont="1" applyFill="1" applyBorder="1" applyAlignment="1">
      <alignment horizontal="center" vertical="center" shrinkToFit="1"/>
    </xf>
    <xf numFmtId="0" fontId="8" fillId="21" borderId="140" xfId="0" applyNumberFormat="1" applyFont="1" applyFill="1" applyBorder="1" applyAlignment="1">
      <alignment horizontal="center" vertical="center" shrinkToFit="1"/>
    </xf>
    <xf numFmtId="0" fontId="0" fillId="21" borderId="140" xfId="0" applyNumberFormat="1" applyFont="1" applyFill="1" applyBorder="1" applyAlignment="1">
      <alignment horizontal="center" vertical="center" shrinkToFit="1"/>
    </xf>
    <xf numFmtId="0" fontId="0" fillId="21" borderId="140" xfId="0" applyNumberFormat="1" applyFont="1" applyFill="1" applyBorder="1" applyAlignment="1" applyProtection="1">
      <alignment vertical="center" shrinkToFit="1"/>
      <protection locked="0"/>
    </xf>
    <xf numFmtId="0" fontId="0" fillId="21" borderId="140" xfId="0" applyNumberFormat="1" applyFont="1" applyFill="1" applyBorder="1" applyAlignment="1">
      <alignment vertical="center" shrinkToFit="1"/>
    </xf>
    <xf numFmtId="0" fontId="13" fillId="21" borderId="141" xfId="0" applyNumberFormat="1" applyFont="1" applyFill="1" applyBorder="1" applyAlignment="1">
      <alignment vertical="center" shrinkToFit="1"/>
    </xf>
    <xf numFmtId="0" fontId="0" fillId="22" borderId="394" xfId="0" applyNumberFormat="1" applyFont="1" applyFill="1" applyBorder="1" applyAlignment="1">
      <alignment horizontal="center" vertical="center" shrinkToFit="1"/>
    </xf>
    <xf numFmtId="0" fontId="8" fillId="21" borderId="193" xfId="0" applyNumberFormat="1" applyFont="1" applyFill="1" applyBorder="1" applyAlignment="1">
      <alignment horizontal="center" vertical="center" shrinkToFit="1"/>
    </xf>
    <xf numFmtId="0" fontId="8" fillId="21" borderId="64" xfId="0" applyNumberFormat="1" applyFont="1" applyFill="1" applyBorder="1" applyAlignment="1">
      <alignment horizontal="center" vertical="center" shrinkToFit="1"/>
    </xf>
    <xf numFmtId="0" fontId="0" fillId="21" borderId="64" xfId="0" applyNumberFormat="1" applyFont="1" applyFill="1" applyBorder="1" applyAlignment="1">
      <alignment horizontal="center" vertical="center" shrinkToFit="1"/>
    </xf>
    <xf numFmtId="0" fontId="0" fillId="21" borderId="64" xfId="0" applyNumberFormat="1" applyFont="1" applyFill="1" applyBorder="1" applyAlignment="1">
      <alignment vertical="center" shrinkToFit="1"/>
    </xf>
    <xf numFmtId="0" fontId="13" fillId="21" borderId="118" xfId="0" applyNumberFormat="1" applyFont="1" applyFill="1" applyBorder="1" applyAlignment="1">
      <alignment vertical="center" shrinkToFit="1"/>
    </xf>
    <xf numFmtId="0" fontId="0" fillId="21" borderId="194" xfId="0" applyNumberFormat="1" applyFont="1" applyFill="1" applyBorder="1" applyAlignment="1">
      <alignment horizontal="center" vertical="center" shrinkToFit="1"/>
    </xf>
    <xf numFmtId="0" fontId="8" fillId="21" borderId="152" xfId="0" applyNumberFormat="1" applyFont="1" applyFill="1" applyBorder="1" applyAlignment="1">
      <alignment horizontal="center" vertical="center" shrinkToFit="1"/>
    </xf>
    <xf numFmtId="0" fontId="8" fillId="21" borderId="9" xfId="0" applyNumberFormat="1" applyFont="1" applyFill="1" applyBorder="1" applyAlignment="1">
      <alignment horizontal="center" vertical="center" shrinkToFit="1"/>
    </xf>
    <xf numFmtId="0" fontId="0" fillId="21" borderId="9" xfId="0" applyNumberFormat="1" applyFont="1" applyFill="1" applyBorder="1" applyAlignment="1">
      <alignment horizontal="center" vertical="center" shrinkToFit="1"/>
    </xf>
    <xf numFmtId="0" fontId="0" fillId="21" borderId="9" xfId="0" applyNumberFormat="1" applyFont="1" applyFill="1" applyBorder="1" applyAlignment="1">
      <alignment vertical="center" shrinkToFit="1"/>
    </xf>
    <xf numFmtId="0" fontId="13" fillId="21" borderId="188" xfId="0" applyNumberFormat="1" applyFont="1" applyFill="1" applyBorder="1" applyAlignment="1">
      <alignment vertical="center" shrinkToFit="1"/>
    </xf>
    <xf numFmtId="180" fontId="8" fillId="21" borderId="417" xfId="0" applyNumberFormat="1" applyFont="1" applyFill="1" applyBorder="1" applyAlignment="1" applyProtection="1">
      <alignment horizontal="center" vertical="center" shrinkToFit="1"/>
      <protection locked="0"/>
    </xf>
    <xf numFmtId="180" fontId="8" fillId="21" borderId="117" xfId="0" applyNumberFormat="1" applyFont="1" applyFill="1" applyBorder="1" applyAlignment="1" applyProtection="1">
      <alignment horizontal="center" vertical="center" shrinkToFit="1"/>
      <protection locked="0"/>
    </xf>
    <xf numFmtId="180" fontId="8" fillId="21" borderId="418" xfId="0" applyNumberFormat="1" applyFont="1" applyFill="1" applyBorder="1" applyAlignment="1" applyProtection="1">
      <alignment horizontal="center" vertical="center" shrinkToFit="1"/>
      <protection locked="0"/>
    </xf>
    <xf numFmtId="180" fontId="0" fillId="21" borderId="22" xfId="0" applyNumberFormat="1" applyFont="1" applyFill="1" applyBorder="1" applyAlignment="1" applyProtection="1">
      <alignment horizontal="center" vertical="center" shrinkToFit="1"/>
      <protection locked="0"/>
    </xf>
    <xf numFmtId="180" fontId="0" fillId="21" borderId="416" xfId="0" applyNumberFormat="1" applyFont="1" applyFill="1" applyBorder="1" applyAlignment="1" applyProtection="1">
      <alignment horizontal="center" vertical="center" shrinkToFit="1"/>
      <protection locked="0"/>
    </xf>
    <xf numFmtId="0" fontId="0" fillId="21" borderId="107" xfId="0" applyFont="1" applyFill="1" applyBorder="1" applyAlignment="1">
      <alignment horizontal="center" vertical="center" shrinkToFit="1"/>
    </xf>
    <xf numFmtId="0" fontId="0" fillId="0" borderId="146" xfId="0" applyBorder="1" applyAlignment="1">
      <alignment horizontal="center" vertical="center" shrinkToFit="1"/>
    </xf>
    <xf numFmtId="0" fontId="1" fillId="0" borderId="144" xfId="0" applyFont="1" applyBorder="1" applyAlignment="1">
      <alignment horizontal="center" vertical="center" wrapText="1"/>
    </xf>
    <xf numFmtId="0" fontId="0" fillId="0" borderId="348" xfId="0" applyBorder="1" applyAlignment="1">
      <alignment horizontal="center" vertical="center" wrapText="1"/>
    </xf>
    <xf numFmtId="0" fontId="0" fillId="0" borderId="165" xfId="0" applyBorder="1" applyAlignment="1">
      <alignment horizontal="center" vertical="center"/>
    </xf>
    <xf numFmtId="0" fontId="1" fillId="6" borderId="188" xfId="2" applyFont="1" applyFill="1" applyBorder="1" applyAlignment="1" applyProtection="1">
      <alignment vertical="center" shrinkToFit="1"/>
      <protection locked="0"/>
    </xf>
    <xf numFmtId="0" fontId="1" fillId="6" borderId="188" xfId="2" applyFill="1" applyBorder="1" applyAlignment="1" applyProtection="1">
      <alignment vertical="center" shrinkToFit="1"/>
      <protection locked="0"/>
    </xf>
    <xf numFmtId="0" fontId="1" fillId="8" borderId="118" xfId="2" applyFill="1" applyBorder="1" applyAlignment="1" applyProtection="1">
      <alignment vertical="center" shrinkToFit="1"/>
      <protection locked="0"/>
    </xf>
    <xf numFmtId="0" fontId="0" fillId="6" borderId="118" xfId="2" applyFont="1" applyFill="1" applyBorder="1" applyAlignment="1" applyProtection="1">
      <alignment vertical="center" shrinkToFit="1"/>
      <protection locked="0"/>
    </xf>
    <xf numFmtId="0" fontId="45" fillId="0" borderId="0" xfId="2" applyFont="1" applyFill="1" applyBorder="1" applyAlignment="1" applyProtection="1">
      <alignment vertical="center" shrinkToFit="1"/>
    </xf>
    <xf numFmtId="0" fontId="46" fillId="0" borderId="0" xfId="2" applyFont="1" applyFill="1" applyBorder="1" applyAlignment="1" applyProtection="1">
      <alignment horizontal="right" vertical="center"/>
    </xf>
    <xf numFmtId="0" fontId="46" fillId="0" borderId="0" xfId="2" applyFont="1" applyFill="1" applyBorder="1" applyAlignment="1" applyProtection="1">
      <alignment vertical="center"/>
    </xf>
    <xf numFmtId="185" fontId="1" fillId="8" borderId="311" xfId="2" applyNumberFormat="1" applyFill="1" applyBorder="1" applyAlignment="1" applyProtection="1">
      <alignment vertical="center" shrinkToFit="1"/>
    </xf>
    <xf numFmtId="0" fontId="0" fillId="0" borderId="164" xfId="2" applyFont="1" applyFill="1" applyBorder="1" applyAlignment="1" applyProtection="1">
      <alignment vertical="center" shrinkToFit="1"/>
      <protection locked="0"/>
    </xf>
    <xf numFmtId="0" fontId="8" fillId="18" borderId="64" xfId="0" applyFont="1" applyFill="1" applyBorder="1" applyAlignment="1">
      <alignment horizontal="center" vertical="center" wrapText="1"/>
    </xf>
    <xf numFmtId="0" fontId="28" fillId="18" borderId="146" xfId="0" applyFont="1" applyFill="1" applyBorder="1" applyAlignment="1">
      <alignment horizontal="center" vertical="center"/>
    </xf>
    <xf numFmtId="0" fontId="28" fillId="18" borderId="144" xfId="0" applyFont="1" applyFill="1" applyBorder="1" applyAlignment="1">
      <alignment horizontal="center" vertical="center"/>
    </xf>
    <xf numFmtId="0" fontId="28" fillId="18" borderId="145" xfId="0" applyFont="1" applyFill="1" applyBorder="1" applyAlignment="1">
      <alignment horizontal="center" vertical="center"/>
    </xf>
    <xf numFmtId="182" fontId="3" fillId="18" borderId="172" xfId="0" applyNumberFormat="1" applyFont="1" applyFill="1" applyBorder="1" applyAlignment="1">
      <alignment horizontal="center" vertical="center"/>
    </xf>
    <xf numFmtId="176" fontId="1" fillId="21" borderId="156" xfId="1" applyNumberFormat="1" applyFont="1" applyFill="1" applyBorder="1" applyAlignment="1">
      <alignment horizontal="center" vertical="center"/>
    </xf>
    <xf numFmtId="176" fontId="1" fillId="21" borderId="156" xfId="1" applyNumberFormat="1" applyFont="1" applyFill="1" applyBorder="1" applyAlignment="1">
      <alignment horizontal="right" vertical="center"/>
    </xf>
    <xf numFmtId="176" fontId="1" fillId="21" borderId="157" xfId="1" applyNumberFormat="1" applyFont="1" applyFill="1" applyBorder="1" applyAlignment="1">
      <alignment horizontal="center" vertical="center"/>
    </xf>
    <xf numFmtId="0" fontId="1" fillId="0" borderId="0" xfId="2" applyFont="1" applyFill="1" applyBorder="1" applyAlignment="1" applyProtection="1">
      <alignment vertical="center" shrinkToFit="1"/>
    </xf>
    <xf numFmtId="0" fontId="48" fillId="14" borderId="9" xfId="0" applyFont="1" applyFill="1" applyBorder="1" applyAlignment="1">
      <alignment horizontal="center" vertical="center" wrapText="1"/>
    </xf>
    <xf numFmtId="0" fontId="48" fillId="14" borderId="23" xfId="0" applyFont="1" applyFill="1" applyBorder="1" applyAlignment="1" applyProtection="1">
      <alignment horizontal="center" vertical="center" wrapText="1"/>
      <protection locked="0"/>
    </xf>
    <xf numFmtId="0" fontId="0" fillId="21" borderId="1" xfId="0" applyNumberFormat="1" applyFont="1" applyFill="1" applyBorder="1" applyAlignment="1">
      <alignment horizontal="center" vertical="center" shrinkToFit="1"/>
    </xf>
    <xf numFmtId="0" fontId="8" fillId="0" borderId="381" xfId="0" applyNumberFormat="1" applyFont="1" applyBorder="1" applyAlignment="1" applyProtection="1">
      <alignment horizontal="center" vertical="center" shrinkToFit="1"/>
      <protection locked="0"/>
    </xf>
    <xf numFmtId="0" fontId="8" fillId="0" borderId="381" xfId="0" applyNumberFormat="1" applyFont="1" applyBorder="1" applyAlignment="1" applyProtection="1">
      <alignment vertical="center" shrinkToFit="1"/>
      <protection locked="0"/>
    </xf>
    <xf numFmtId="0" fontId="8" fillId="0" borderId="380" xfId="0" applyNumberFormat="1" applyFont="1" applyBorder="1" applyAlignment="1" applyProtection="1">
      <alignment vertical="center" shrinkToFit="1"/>
      <protection locked="0"/>
    </xf>
    <xf numFmtId="0" fontId="8" fillId="0" borderId="419" xfId="0" applyNumberFormat="1" applyFont="1" applyBorder="1" applyAlignment="1" applyProtection="1">
      <alignment horizontal="center" vertical="center" shrinkToFit="1"/>
      <protection locked="0"/>
    </xf>
    <xf numFmtId="0" fontId="1" fillId="3" borderId="409" xfId="2" applyFill="1" applyBorder="1" applyAlignment="1" applyProtection="1">
      <alignment vertical="center" shrinkToFit="1"/>
    </xf>
    <xf numFmtId="0" fontId="1" fillId="0" borderId="330" xfId="2" applyFill="1" applyBorder="1" applyAlignment="1" applyProtection="1">
      <alignment vertical="center" shrinkToFit="1"/>
      <protection locked="0"/>
    </xf>
    <xf numFmtId="0" fontId="1" fillId="0" borderId="421" xfId="2" applyFont="1" applyFill="1" applyBorder="1" applyAlignment="1" applyProtection="1">
      <alignment horizontal="center" vertical="center"/>
    </xf>
    <xf numFmtId="185" fontId="1" fillId="8" borderId="422" xfId="2" applyNumberFormat="1" applyFill="1" applyBorder="1" applyAlignment="1" applyProtection="1">
      <alignment vertical="center" shrinkToFit="1"/>
    </xf>
    <xf numFmtId="186" fontId="1" fillId="8" borderId="381" xfId="2" applyNumberFormat="1" applyFont="1" applyFill="1" applyBorder="1" applyAlignment="1" applyProtection="1">
      <alignment horizontal="center" vertical="center" shrinkToFit="1"/>
    </xf>
    <xf numFmtId="0" fontId="1" fillId="8" borderId="381" xfId="2" applyFont="1" applyFill="1" applyBorder="1" applyAlignment="1" applyProtection="1">
      <alignment vertical="center" shrinkToFit="1"/>
      <protection locked="0"/>
    </xf>
    <xf numFmtId="0" fontId="1" fillId="8" borderId="423" xfId="2" applyFill="1" applyBorder="1" applyAlignment="1" applyProtection="1">
      <alignment vertical="center" shrinkToFit="1"/>
      <protection locked="0"/>
    </xf>
    <xf numFmtId="185" fontId="1" fillId="8" borderId="306" xfId="2" applyNumberFormat="1" applyFill="1" applyBorder="1" applyAlignment="1" applyProtection="1">
      <alignment vertical="center" shrinkToFit="1"/>
    </xf>
    <xf numFmtId="186" fontId="1" fillId="8" borderId="309" xfId="2" applyNumberFormat="1" applyFont="1" applyFill="1" applyBorder="1" applyAlignment="1" applyProtection="1">
      <alignment horizontal="center" vertical="center" shrinkToFit="1"/>
    </xf>
    <xf numFmtId="0" fontId="1" fillId="8" borderId="309" xfId="2" applyFont="1" applyFill="1" applyBorder="1" applyAlignment="1" applyProtection="1">
      <alignment vertical="center" shrinkToFit="1"/>
      <protection locked="0"/>
    </xf>
    <xf numFmtId="0" fontId="1" fillId="8" borderId="332" xfId="2" applyFill="1" applyBorder="1" applyAlignment="1" applyProtection="1">
      <alignment vertical="center" shrinkToFit="1"/>
      <protection locked="0"/>
    </xf>
    <xf numFmtId="0" fontId="1" fillId="0" borderId="424" xfId="2" applyFill="1" applyBorder="1" applyAlignment="1" applyProtection="1">
      <alignment vertical="center" shrinkToFit="1"/>
      <protection locked="0"/>
    </xf>
    <xf numFmtId="176" fontId="0" fillId="21" borderId="155" xfId="1" applyNumberFormat="1" applyFont="1" applyFill="1" applyBorder="1" applyAlignment="1">
      <alignment horizontal="left" vertical="center"/>
    </xf>
    <xf numFmtId="49" fontId="0" fillId="1" borderId="11" xfId="0" applyNumberFormat="1" applyFill="1" applyBorder="1" applyAlignment="1" applyProtection="1">
      <alignment horizontal="center" vertical="center"/>
    </xf>
    <xf numFmtId="0" fontId="0" fillId="1" borderId="11" xfId="0" applyNumberFormat="1" applyFill="1" applyBorder="1" applyAlignment="1" applyProtection="1">
      <alignment horizontal="center" vertical="center"/>
    </xf>
    <xf numFmtId="0" fontId="0" fillId="13" borderId="348" xfId="0" applyFill="1" applyBorder="1" applyAlignment="1" applyProtection="1">
      <alignment horizontal="center" vertical="center"/>
      <protection locked="0"/>
    </xf>
    <xf numFmtId="49" fontId="0" fillId="23" borderId="28" xfId="0" applyNumberFormat="1" applyFill="1" applyBorder="1" applyAlignment="1" applyProtection="1">
      <alignment horizontal="center" vertical="center"/>
    </xf>
    <xf numFmtId="0" fontId="0" fillId="15" borderId="0" xfId="0" applyFill="1" applyBorder="1" applyProtection="1">
      <alignment vertical="center"/>
    </xf>
    <xf numFmtId="0" fontId="0" fillId="15" borderId="40" xfId="0" applyFill="1" applyBorder="1" applyProtection="1">
      <alignment vertical="center"/>
    </xf>
    <xf numFmtId="0" fontId="0" fillId="13" borderId="11" xfId="0" applyFill="1" applyBorder="1" applyAlignment="1">
      <alignment horizontal="center" vertical="center"/>
    </xf>
    <xf numFmtId="0" fontId="0" fillId="13" borderId="0" xfId="0" applyFill="1" applyBorder="1" applyAlignment="1">
      <alignment horizontal="center" vertical="center"/>
    </xf>
    <xf numFmtId="0" fontId="0" fillId="13" borderId="9" xfId="0" applyFill="1" applyBorder="1" applyAlignment="1">
      <alignment horizontal="center" vertical="center" wrapText="1"/>
    </xf>
    <xf numFmtId="0" fontId="0" fillId="13" borderId="64" xfId="0" applyFill="1" applyBorder="1" applyAlignment="1">
      <alignment horizontal="center" vertical="center" wrapText="1"/>
    </xf>
    <xf numFmtId="180" fontId="0" fillId="0" borderId="147" xfId="0" applyNumberFormat="1" applyFill="1" applyBorder="1" applyAlignment="1" applyProtection="1">
      <alignment horizontal="center" vertical="center" wrapText="1"/>
      <protection locked="0"/>
    </xf>
    <xf numFmtId="0" fontId="0" fillId="0" borderId="24" xfId="0" applyFill="1" applyBorder="1" applyAlignment="1">
      <alignment horizontal="center" vertical="center" wrapText="1"/>
    </xf>
    <xf numFmtId="0" fontId="0" fillId="8" borderId="429" xfId="0" applyFont="1" applyFill="1" applyBorder="1" applyAlignment="1">
      <alignment horizontal="center" vertical="center" wrapText="1"/>
    </xf>
    <xf numFmtId="0" fontId="0" fillId="8" borderId="430" xfId="0" applyFont="1" applyFill="1" applyBorder="1" applyAlignment="1">
      <alignment horizontal="center" vertical="center"/>
    </xf>
    <xf numFmtId="0" fontId="0" fillId="8" borderId="431" xfId="0" applyFont="1" applyFill="1" applyBorder="1" applyAlignment="1">
      <alignment horizontal="center" vertical="center"/>
    </xf>
    <xf numFmtId="0" fontId="0" fillId="0" borderId="432" xfId="0" applyFont="1" applyBorder="1" applyAlignment="1">
      <alignment horizontal="center" vertical="center"/>
    </xf>
    <xf numFmtId="0" fontId="0" fillId="0" borderId="70" xfId="0" applyFont="1" applyBorder="1" applyAlignment="1">
      <alignment horizontal="center" vertical="center"/>
    </xf>
    <xf numFmtId="0" fontId="0" fillId="0" borderId="433" xfId="0" applyFont="1" applyBorder="1" applyAlignment="1">
      <alignment horizontal="center" vertical="center"/>
    </xf>
    <xf numFmtId="0" fontId="0" fillId="8" borderId="327" xfId="0" applyFont="1" applyFill="1" applyBorder="1" applyAlignment="1">
      <alignment horizontal="center" vertical="center"/>
    </xf>
    <xf numFmtId="0" fontId="0" fillId="8" borderId="387" xfId="0" applyFont="1" applyFill="1" applyBorder="1" applyAlignment="1">
      <alignment horizontal="center" vertical="center"/>
    </xf>
    <xf numFmtId="0" fontId="0" fillId="8" borderId="309" xfId="0" applyFont="1" applyFill="1" applyBorder="1" applyAlignment="1">
      <alignment horizontal="center" vertical="center"/>
    </xf>
    <xf numFmtId="0" fontId="0" fillId="8" borderId="326" xfId="0" applyFont="1" applyFill="1" applyBorder="1" applyAlignment="1">
      <alignment horizontal="center" vertical="center"/>
    </xf>
    <xf numFmtId="0" fontId="0" fillId="8" borderId="388" xfId="0" applyFont="1" applyFill="1" applyBorder="1" applyAlignment="1">
      <alignment horizontal="center" vertical="center" wrapText="1"/>
    </xf>
    <xf numFmtId="0" fontId="0" fillId="8" borderId="433" xfId="0" applyFont="1" applyFill="1" applyBorder="1" applyAlignment="1">
      <alignment horizontal="center" vertical="center"/>
    </xf>
    <xf numFmtId="0" fontId="0" fillId="8" borderId="389" xfId="0" applyFont="1" applyFill="1" applyBorder="1" applyAlignment="1">
      <alignment horizontal="center" vertical="center"/>
    </xf>
    <xf numFmtId="0" fontId="0" fillId="8" borderId="387" xfId="0" applyFont="1" applyFill="1" applyBorder="1" applyAlignment="1">
      <alignment horizontal="center" vertical="center" wrapText="1"/>
    </xf>
    <xf numFmtId="0" fontId="0" fillId="8" borderId="332" xfId="0" applyFont="1" applyFill="1" applyBorder="1" applyAlignment="1">
      <alignment horizontal="center" vertical="center" wrapText="1"/>
    </xf>
    <xf numFmtId="0" fontId="0" fillId="13" borderId="373" xfId="0" applyFont="1" applyFill="1" applyBorder="1" applyAlignment="1">
      <alignment horizontal="center" vertical="center" wrapText="1" shrinkToFit="1"/>
    </xf>
    <xf numFmtId="0" fontId="0" fillId="13" borderId="428" xfId="0" applyFont="1" applyFill="1" applyBorder="1" applyAlignment="1">
      <alignment horizontal="center" vertical="center" wrapText="1" shrinkToFit="1"/>
    </xf>
    <xf numFmtId="0" fontId="0" fillId="13" borderId="428" xfId="0" applyFont="1" applyFill="1" applyBorder="1" applyAlignment="1">
      <alignment horizontal="center" vertical="center" shrinkToFit="1"/>
    </xf>
    <xf numFmtId="0" fontId="0" fillId="13" borderId="374" xfId="0" applyFont="1" applyFill="1" applyBorder="1" applyAlignment="1">
      <alignment horizontal="center" vertical="center" shrinkToFit="1"/>
    </xf>
    <xf numFmtId="0" fontId="13" fillId="8" borderId="64" xfId="0" applyFont="1" applyFill="1" applyBorder="1" applyAlignment="1">
      <alignment horizontal="left" vertical="center" wrapText="1"/>
    </xf>
    <xf numFmtId="0" fontId="1" fillId="0" borderId="0" xfId="2" applyFont="1" applyFill="1" applyBorder="1" applyAlignment="1" applyProtection="1">
      <alignment vertical="center" shrinkToFit="1"/>
    </xf>
    <xf numFmtId="0" fontId="0" fillId="0" borderId="165" xfId="0" applyBorder="1" applyAlignment="1">
      <alignment horizontal="center" vertical="center"/>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10" borderId="0" xfId="0" applyFill="1" applyBorder="1" applyAlignment="1">
      <alignment vertical="center"/>
    </xf>
    <xf numFmtId="0" fontId="48" fillId="10" borderId="9" xfId="0" applyFont="1" applyFill="1" applyBorder="1" applyAlignment="1">
      <alignment horizontal="center" vertical="center" wrapText="1"/>
    </xf>
    <xf numFmtId="0" fontId="48" fillId="10" borderId="23" xfId="0" applyFont="1" applyFill="1" applyBorder="1" applyAlignment="1" applyProtection="1">
      <alignment horizontal="center" vertical="center" wrapText="1"/>
      <protection locked="0"/>
    </xf>
    <xf numFmtId="0" fontId="0" fillId="14" borderId="9" xfId="0" applyFill="1" applyBorder="1" applyAlignment="1">
      <alignment horizontal="center" vertical="center" wrapText="1"/>
    </xf>
    <xf numFmtId="0" fontId="0" fillId="14" borderId="23" xfId="0" applyFill="1" applyBorder="1" applyAlignment="1" applyProtection="1">
      <alignment horizontal="center" vertical="center" wrapText="1"/>
      <protection locked="0"/>
    </xf>
    <xf numFmtId="0" fontId="0" fillId="11" borderId="9" xfId="0" applyFill="1" applyBorder="1" applyAlignment="1">
      <alignment horizontal="center" vertical="center" wrapText="1"/>
    </xf>
    <xf numFmtId="0" fontId="0" fillId="11" borderId="64" xfId="0" applyFill="1" applyBorder="1" applyAlignment="1">
      <alignment horizontal="center" vertical="center" wrapText="1"/>
    </xf>
    <xf numFmtId="0" fontId="0" fillId="11" borderId="24" xfId="0" applyFill="1" applyBorder="1" applyAlignment="1">
      <alignment horizontal="center" vertical="center" wrapText="1"/>
    </xf>
    <xf numFmtId="0" fontId="0" fillId="10" borderId="80" xfId="0" applyFill="1" applyBorder="1" applyAlignment="1">
      <alignment horizontal="center" vertical="center" shrinkToFit="1"/>
    </xf>
    <xf numFmtId="0" fontId="0" fillId="10" borderId="42" xfId="0" applyFill="1" applyBorder="1" applyAlignment="1">
      <alignment horizontal="center" vertical="center" shrinkToFit="1"/>
    </xf>
    <xf numFmtId="0" fontId="0" fillId="10" borderId="4" xfId="0" applyFill="1" applyBorder="1">
      <alignment vertical="center"/>
    </xf>
    <xf numFmtId="0" fontId="0" fillId="14" borderId="296" xfId="0" applyFill="1" applyBorder="1" applyAlignment="1">
      <alignment horizontal="center" vertical="center" wrapText="1"/>
    </xf>
    <xf numFmtId="0" fontId="0" fillId="14" borderId="295" xfId="0" applyFill="1" applyBorder="1" applyAlignment="1">
      <alignment horizontal="center" vertical="center" wrapText="1"/>
    </xf>
    <xf numFmtId="0" fontId="0" fillId="14" borderId="297" xfId="0" applyFill="1" applyBorder="1" applyAlignment="1">
      <alignment horizontal="center" vertical="center" wrapText="1"/>
    </xf>
    <xf numFmtId="0" fontId="0" fillId="14" borderId="298" xfId="0" applyFill="1" applyBorder="1" applyAlignment="1">
      <alignment horizontal="center" vertical="center"/>
    </xf>
    <xf numFmtId="0" fontId="0" fillId="14" borderId="299" xfId="0" applyFill="1" applyBorder="1" applyAlignment="1">
      <alignment horizontal="center" vertical="center"/>
    </xf>
    <xf numFmtId="0" fontId="0" fillId="10" borderId="6" xfId="0" applyFill="1" applyBorder="1" applyAlignment="1">
      <alignment vertical="center"/>
    </xf>
    <xf numFmtId="0" fontId="8" fillId="10" borderId="55" xfId="0" applyFont="1" applyFill="1" applyBorder="1" applyAlignment="1">
      <alignment horizontal="center" vertical="center" shrinkToFit="1"/>
    </xf>
    <xf numFmtId="0" fontId="1" fillId="10" borderId="70" xfId="0" applyFont="1" applyFill="1" applyBorder="1" applyAlignment="1">
      <alignment horizontal="center" vertical="center"/>
    </xf>
    <xf numFmtId="0" fontId="8" fillId="10" borderId="43" xfId="0" applyFont="1" applyFill="1" applyBorder="1" applyAlignment="1">
      <alignment horizontal="center" vertical="center" wrapText="1"/>
    </xf>
    <xf numFmtId="0" fontId="8" fillId="10" borderId="70" xfId="0" applyFont="1" applyFill="1" applyBorder="1" applyAlignment="1">
      <alignment horizontal="center" vertical="center" wrapText="1"/>
    </xf>
    <xf numFmtId="0" fontId="0" fillId="10" borderId="49" xfId="0" applyFill="1" applyBorder="1" applyAlignment="1">
      <alignment vertical="center"/>
    </xf>
    <xf numFmtId="0" fontId="8" fillId="10" borderId="59" xfId="0" applyFont="1" applyFill="1" applyBorder="1" applyAlignment="1">
      <alignment horizontal="center" vertical="center"/>
    </xf>
    <xf numFmtId="0" fontId="1" fillId="10" borderId="78" xfId="0" applyFont="1" applyFill="1" applyBorder="1" applyAlignment="1">
      <alignment horizontal="center" vertical="center"/>
    </xf>
    <xf numFmtId="0" fontId="8" fillId="10" borderId="20" xfId="0" applyFont="1" applyFill="1" applyBorder="1" applyAlignment="1">
      <alignment horizontal="center" vertical="center"/>
    </xf>
    <xf numFmtId="0" fontId="8" fillId="10" borderId="78" xfId="0" applyFont="1" applyFill="1" applyBorder="1" applyAlignment="1">
      <alignment horizontal="center" vertical="center"/>
    </xf>
    <xf numFmtId="0" fontId="0" fillId="11" borderId="6" xfId="0" applyFill="1" applyBorder="1" applyAlignment="1">
      <alignment vertical="center"/>
    </xf>
    <xf numFmtId="0" fontId="8" fillId="11" borderId="55" xfId="0" applyFont="1" applyFill="1" applyBorder="1" applyAlignment="1">
      <alignment horizontal="center" vertical="center"/>
    </xf>
    <xf numFmtId="0" fontId="1" fillId="11" borderId="70" xfId="0" applyFont="1" applyFill="1" applyBorder="1" applyAlignment="1">
      <alignment horizontal="center" vertical="center"/>
    </xf>
    <xf numFmtId="0" fontId="8" fillId="11" borderId="43" xfId="0" applyFont="1" applyFill="1" applyBorder="1" applyAlignment="1">
      <alignment horizontal="center" vertical="center" wrapText="1"/>
    </xf>
    <xf numFmtId="0" fontId="8" fillId="11" borderId="70" xfId="0" applyFont="1" applyFill="1" applyBorder="1" applyAlignment="1">
      <alignment horizontal="center" vertical="center" wrapText="1"/>
    </xf>
    <xf numFmtId="0" fontId="0" fillId="11" borderId="49" xfId="0" applyFill="1" applyBorder="1" applyAlignment="1">
      <alignment vertical="center" wrapText="1"/>
    </xf>
    <xf numFmtId="0" fontId="8" fillId="11" borderId="59" xfId="0" applyFont="1" applyFill="1" applyBorder="1" applyAlignment="1">
      <alignment horizontal="center" vertical="center"/>
    </xf>
    <xf numFmtId="0" fontId="1" fillId="11" borderId="78" xfId="0" applyFont="1" applyFill="1" applyBorder="1" applyAlignment="1">
      <alignment horizontal="center" vertical="center"/>
    </xf>
    <xf numFmtId="0" fontId="8" fillId="11" borderId="20" xfId="0" applyFont="1" applyFill="1" applyBorder="1" applyAlignment="1">
      <alignment horizontal="center" vertical="center"/>
    </xf>
    <xf numFmtId="0" fontId="8" fillId="11" borderId="78" xfId="0" applyFont="1" applyFill="1" applyBorder="1" applyAlignment="1">
      <alignment horizontal="center" vertical="center"/>
    </xf>
    <xf numFmtId="0" fontId="1" fillId="0" borderId="379" xfId="2" applyFont="1" applyFill="1" applyBorder="1" applyAlignment="1" applyProtection="1">
      <alignment horizontal="center" vertical="center"/>
    </xf>
    <xf numFmtId="0" fontId="1" fillId="0" borderId="435" xfId="2" applyFont="1" applyFill="1" applyBorder="1" applyAlignment="1" applyProtection="1">
      <alignment horizontal="center" vertical="center"/>
    </xf>
    <xf numFmtId="185" fontId="1" fillId="5" borderId="397" xfId="2" applyNumberFormat="1" applyFill="1" applyBorder="1" applyAlignment="1" applyProtection="1">
      <alignment vertical="center" shrinkToFit="1"/>
    </xf>
    <xf numFmtId="186" fontId="1" fillId="5" borderId="398" xfId="2" applyNumberFormat="1" applyFont="1" applyFill="1" applyBorder="1" applyAlignment="1" applyProtection="1">
      <alignment horizontal="center" vertical="center" shrinkToFit="1"/>
    </xf>
    <xf numFmtId="0" fontId="0" fillId="5" borderId="398" xfId="2" applyFont="1" applyFill="1" applyBorder="1" applyAlignment="1" applyProtection="1">
      <alignment vertical="center" shrinkToFit="1"/>
    </xf>
    <xf numFmtId="0" fontId="1" fillId="5" borderId="436" xfId="2" applyFill="1" applyBorder="1" applyAlignment="1" applyProtection="1">
      <alignment vertical="center" shrinkToFit="1"/>
    </xf>
    <xf numFmtId="185" fontId="1" fillId="0" borderId="437" xfId="2" applyNumberFormat="1" applyFill="1" applyBorder="1" applyAlignment="1" applyProtection="1">
      <alignment vertical="center" shrinkToFit="1"/>
    </xf>
    <xf numFmtId="186" fontId="1" fillId="0" borderId="398" xfId="2" applyNumberFormat="1" applyFont="1" applyFill="1" applyBorder="1" applyAlignment="1" applyProtection="1">
      <alignment horizontal="center" vertical="center" shrinkToFit="1"/>
    </xf>
    <xf numFmtId="0" fontId="1" fillId="0" borderId="398" xfId="2" applyFont="1" applyFill="1" applyBorder="1" applyAlignment="1" applyProtection="1">
      <alignment vertical="center" shrinkToFit="1"/>
      <protection locked="0"/>
    </xf>
    <xf numFmtId="0" fontId="1" fillId="0" borderId="438" xfId="2" applyFill="1" applyBorder="1" applyAlignment="1" applyProtection="1">
      <alignment vertical="center" shrinkToFit="1"/>
      <protection locked="0"/>
    </xf>
    <xf numFmtId="185" fontId="1" fillId="6" borderId="437" xfId="2" applyNumberFormat="1" applyFill="1" applyBorder="1" applyAlignment="1" applyProtection="1">
      <alignment vertical="center" shrinkToFit="1"/>
    </xf>
    <xf numFmtId="186" fontId="0" fillId="6" borderId="398" xfId="2" applyNumberFormat="1" applyFont="1" applyFill="1" applyBorder="1" applyAlignment="1" applyProtection="1">
      <alignment horizontal="center" vertical="center" shrinkToFit="1"/>
    </xf>
    <xf numFmtId="0" fontId="1" fillId="0" borderId="439" xfId="2" applyFont="1" applyFill="1" applyBorder="1" applyAlignment="1" applyProtection="1">
      <alignment vertical="center" shrinkToFit="1"/>
      <protection locked="0"/>
    </xf>
    <xf numFmtId="0" fontId="1" fillId="0" borderId="440" xfId="2" applyFill="1" applyBorder="1" applyAlignment="1" applyProtection="1">
      <alignment vertical="center" shrinkToFit="1"/>
      <protection locked="0"/>
    </xf>
    <xf numFmtId="185" fontId="1" fillId="12" borderId="441" xfId="2" applyNumberFormat="1" applyFill="1" applyBorder="1" applyAlignment="1" applyProtection="1">
      <alignment vertical="center" shrinkToFit="1"/>
    </xf>
    <xf numFmtId="186" fontId="0" fillId="12" borderId="9" xfId="2" applyNumberFormat="1" applyFont="1" applyFill="1" applyBorder="1" applyAlignment="1" applyProtection="1">
      <alignment horizontal="center" vertical="center" shrinkToFit="1"/>
    </xf>
    <xf numFmtId="0" fontId="1" fillId="12" borderId="442" xfId="2" applyFill="1" applyBorder="1" applyAlignment="1" applyProtection="1">
      <alignment vertical="center" shrinkToFit="1"/>
      <protection locked="0"/>
    </xf>
    <xf numFmtId="186" fontId="0" fillId="0" borderId="11" xfId="2" applyNumberFormat="1" applyFont="1" applyFill="1" applyBorder="1" applyAlignment="1" applyProtection="1">
      <alignment horizontal="center" vertical="center" shrinkToFit="1"/>
    </xf>
    <xf numFmtId="0" fontId="0" fillId="0" borderId="11" xfId="2" applyFont="1" applyFill="1" applyBorder="1" applyAlignment="1" applyProtection="1">
      <alignment vertical="center" shrinkToFit="1"/>
      <protection locked="0"/>
    </xf>
    <xf numFmtId="0" fontId="1" fillId="0" borderId="183" xfId="2" applyFill="1" applyBorder="1" applyAlignment="1" applyProtection="1">
      <alignment vertical="center" shrinkToFit="1"/>
      <protection locked="0"/>
    </xf>
    <xf numFmtId="0" fontId="1" fillId="0" borderId="11" xfId="2" applyFont="1" applyFill="1" applyBorder="1" applyAlignment="1" applyProtection="1">
      <alignment vertical="center" shrinkToFit="1"/>
      <protection locked="0"/>
    </xf>
    <xf numFmtId="0" fontId="1" fillId="0" borderId="182" xfId="2" applyFill="1" applyBorder="1" applyAlignment="1" applyProtection="1">
      <alignment vertical="center" shrinkToFit="1"/>
      <protection locked="0"/>
    </xf>
    <xf numFmtId="185" fontId="1" fillId="0" borderId="0" xfId="2" applyNumberFormat="1" applyFill="1" applyBorder="1" applyAlignment="1" applyProtection="1">
      <alignment vertical="center" shrinkToFit="1"/>
    </xf>
    <xf numFmtId="186" fontId="0" fillId="0" borderId="0" xfId="2" applyNumberFormat="1" applyFont="1" applyFill="1" applyBorder="1" applyAlignment="1" applyProtection="1">
      <alignment horizontal="center" vertical="center" shrinkToFit="1"/>
    </xf>
    <xf numFmtId="0" fontId="1" fillId="0" borderId="291" xfId="2" applyFill="1" applyBorder="1" applyAlignment="1" applyProtection="1">
      <alignment vertical="center" shrinkToFit="1"/>
      <protection locked="0"/>
    </xf>
    <xf numFmtId="185" fontId="1" fillId="0" borderId="443" xfId="2" applyNumberFormat="1" applyFill="1" applyBorder="1" applyAlignment="1" applyProtection="1">
      <alignment vertical="center" shrinkToFit="1"/>
    </xf>
    <xf numFmtId="186" fontId="1" fillId="0" borderId="409" xfId="2" applyNumberFormat="1" applyFont="1" applyFill="1" applyBorder="1" applyAlignment="1" applyProtection="1">
      <alignment horizontal="center" vertical="center" shrinkToFit="1"/>
    </xf>
    <xf numFmtId="185" fontId="1" fillId="0" borderId="290" xfId="2" applyNumberFormat="1" applyFill="1" applyBorder="1" applyAlignment="1" applyProtection="1">
      <alignment vertical="center" shrinkToFit="1"/>
    </xf>
    <xf numFmtId="185" fontId="1" fillId="0" borderId="273" xfId="2" applyNumberFormat="1" applyFill="1" applyBorder="1" applyAlignment="1" applyProtection="1">
      <alignment vertical="center" shrinkToFit="1"/>
    </xf>
    <xf numFmtId="185" fontId="1" fillId="0" borderId="333" xfId="2" applyNumberFormat="1" applyFill="1" applyBorder="1" applyAlignment="1" applyProtection="1">
      <alignment vertical="center" shrinkToFit="1"/>
    </xf>
    <xf numFmtId="186" fontId="0" fillId="0" borderId="273" xfId="2" applyNumberFormat="1" applyFont="1" applyFill="1" applyBorder="1" applyAlignment="1" applyProtection="1">
      <alignment horizontal="center" vertical="center" shrinkToFit="1"/>
    </xf>
    <xf numFmtId="0" fontId="0" fillId="0" borderId="273" xfId="2" applyFont="1" applyFill="1" applyBorder="1" applyAlignment="1" applyProtection="1">
      <alignment vertical="center" shrinkToFit="1"/>
      <protection locked="0"/>
    </xf>
    <xf numFmtId="0" fontId="1" fillId="0" borderId="444" xfId="2" applyFill="1" applyBorder="1" applyAlignment="1" applyProtection="1">
      <alignment vertical="center" shrinkToFit="1"/>
      <protection locked="0"/>
    </xf>
    <xf numFmtId="0" fontId="1" fillId="3" borderId="13" xfId="2" applyFill="1" applyBorder="1" applyAlignment="1" applyProtection="1">
      <alignment vertical="center" shrinkToFit="1"/>
    </xf>
    <xf numFmtId="0" fontId="1" fillId="3" borderId="445" xfId="2" applyFont="1" applyFill="1" applyBorder="1" applyAlignment="1" applyProtection="1">
      <alignment vertical="center" shrinkToFit="1"/>
    </xf>
    <xf numFmtId="0" fontId="1" fillId="0" borderId="434" xfId="2" applyFill="1" applyBorder="1" applyAlignment="1" applyProtection="1">
      <alignment vertical="center" shrinkToFit="1"/>
      <protection locked="0"/>
    </xf>
    <xf numFmtId="0" fontId="1" fillId="0" borderId="436" xfId="2" applyFont="1" applyFill="1" applyBorder="1" applyAlignment="1" applyProtection="1">
      <alignment vertical="center" shrinkToFit="1"/>
    </xf>
    <xf numFmtId="0" fontId="1" fillId="0" borderId="449" xfId="2" applyFont="1" applyFill="1" applyBorder="1" applyAlignment="1" applyProtection="1">
      <alignment vertical="center" shrinkToFit="1"/>
    </xf>
    <xf numFmtId="0" fontId="1" fillId="0" borderId="440" xfId="2" applyFont="1" applyFill="1" applyBorder="1" applyAlignment="1" applyProtection="1">
      <alignment vertical="center" shrinkToFit="1"/>
    </xf>
    <xf numFmtId="0" fontId="1" fillId="3" borderId="434" xfId="2" applyFont="1" applyFill="1" applyBorder="1" applyAlignment="1" applyProtection="1">
      <alignment vertical="center" shrinkToFit="1"/>
    </xf>
    <xf numFmtId="0" fontId="1" fillId="3" borderId="436" xfId="2" applyFont="1" applyFill="1" applyBorder="1" applyAlignment="1" applyProtection="1">
      <alignment vertical="center" shrinkToFit="1"/>
    </xf>
    <xf numFmtId="0" fontId="1" fillId="3" borderId="398" xfId="2" applyFont="1" applyFill="1" applyBorder="1" applyAlignment="1" applyProtection="1">
      <alignment vertical="center" shrinkToFit="1"/>
    </xf>
    <xf numFmtId="0" fontId="1" fillId="3" borderId="449" xfId="2" applyFont="1" applyFill="1" applyBorder="1" applyAlignment="1" applyProtection="1">
      <alignment vertical="center" shrinkToFit="1"/>
    </xf>
    <xf numFmtId="0" fontId="0" fillId="0" borderId="68"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vertical="center" textRotation="255" wrapText="1"/>
    </xf>
    <xf numFmtId="0" fontId="1" fillId="0" borderId="450" xfId="0" applyFont="1" applyBorder="1" applyAlignment="1">
      <alignment vertical="center" wrapText="1"/>
    </xf>
    <xf numFmtId="0" fontId="1" fillId="0" borderId="452" xfId="0" applyFont="1" applyBorder="1" applyAlignment="1">
      <alignment vertical="center" wrapText="1"/>
    </xf>
    <xf numFmtId="3" fontId="0" fillId="0" borderId="0"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182" fontId="0" fillId="0" borderId="0" xfId="0" applyNumberFormat="1" applyBorder="1" applyAlignment="1" applyProtection="1">
      <alignment horizontal="center" vertical="center" wrapText="1"/>
      <protection locked="0"/>
    </xf>
    <xf numFmtId="0" fontId="11" fillId="0" borderId="0" xfId="0" applyNumberFormat="1" applyFont="1" applyBorder="1" applyAlignment="1" applyProtection="1">
      <alignment vertical="center" wrapText="1" shrinkToFit="1"/>
      <protection locked="0"/>
    </xf>
    <xf numFmtId="0" fontId="52" fillId="0" borderId="454" xfId="0" applyFont="1" applyBorder="1" applyAlignment="1">
      <alignment horizontal="center" vertical="center" wrapText="1"/>
    </xf>
    <xf numFmtId="3" fontId="52" fillId="0" borderId="455" xfId="0" applyNumberFormat="1" applyFont="1" applyBorder="1" applyAlignment="1" applyProtection="1">
      <alignment horizontal="center" vertical="center" wrapText="1"/>
      <protection locked="0"/>
    </xf>
    <xf numFmtId="0" fontId="52" fillId="15" borderId="456" xfId="0" applyFont="1" applyFill="1" applyBorder="1" applyAlignment="1" applyProtection="1">
      <alignment horizontal="center" vertical="center"/>
    </xf>
    <xf numFmtId="0" fontId="1" fillId="0" borderId="13" xfId="0" applyFont="1" applyBorder="1" applyAlignment="1" applyProtection="1">
      <alignment vertical="center" wrapText="1"/>
      <protection locked="0"/>
    </xf>
    <xf numFmtId="0" fontId="0" fillId="0" borderId="188" xfId="0" applyBorder="1" applyAlignment="1">
      <alignment horizontal="center" vertical="center"/>
    </xf>
    <xf numFmtId="0" fontId="6" fillId="0" borderId="0" xfId="0" applyFont="1" applyAlignment="1">
      <alignment horizontal="center" vertical="center"/>
    </xf>
    <xf numFmtId="0" fontId="0" fillId="0" borderId="458" xfId="0" applyBorder="1" applyAlignment="1" applyProtection="1">
      <alignment horizontal="center" vertical="center" wrapText="1"/>
      <protection locked="0"/>
    </xf>
    <xf numFmtId="0" fontId="0" fillId="0" borderId="459" xfId="0" applyBorder="1" applyAlignment="1">
      <alignment horizontal="center" vertical="center"/>
    </xf>
    <xf numFmtId="0" fontId="0" fillId="0" borderId="345" xfId="0" applyBorder="1" applyAlignment="1">
      <alignment horizontal="center" vertical="center"/>
    </xf>
    <xf numFmtId="0" fontId="0" fillId="0" borderId="354" xfId="0" applyBorder="1" applyAlignment="1">
      <alignment horizontal="center" vertical="center" wrapText="1"/>
    </xf>
    <xf numFmtId="0" fontId="0" fillId="0" borderId="457" xfId="0" applyBorder="1" applyAlignment="1">
      <alignment horizontal="center" vertical="center"/>
    </xf>
    <xf numFmtId="0" fontId="0" fillId="0" borderId="463" xfId="0" applyBorder="1" applyAlignment="1">
      <alignment horizontal="center" vertical="center" wrapText="1"/>
    </xf>
    <xf numFmtId="0" fontId="1" fillId="3" borderId="452" xfId="0" applyFont="1" applyFill="1" applyBorder="1" applyAlignment="1">
      <alignment vertical="center" wrapText="1"/>
    </xf>
    <xf numFmtId="0" fontId="1" fillId="0" borderId="452" xfId="0" applyFont="1" applyBorder="1" applyAlignment="1" applyProtection="1">
      <alignment vertical="center" wrapText="1"/>
      <protection locked="0"/>
    </xf>
    <xf numFmtId="0" fontId="1" fillId="0" borderId="453" xfId="0" applyFont="1" applyBorder="1" applyAlignment="1" applyProtection="1">
      <alignment vertical="center" wrapText="1"/>
      <protection locked="0"/>
    </xf>
    <xf numFmtId="0" fontId="1" fillId="0" borderId="130" xfId="0" applyFont="1" applyBorder="1" applyProtection="1">
      <alignment vertical="center"/>
      <protection locked="0"/>
    </xf>
    <xf numFmtId="0" fontId="10" fillId="0" borderId="131" xfId="0" applyFont="1" applyBorder="1" applyAlignment="1" applyProtection="1">
      <alignment vertical="center"/>
      <protection locked="0"/>
    </xf>
    <xf numFmtId="0" fontId="0" fillId="0" borderId="464" xfId="0" applyBorder="1" applyAlignment="1">
      <alignment vertical="center"/>
    </xf>
    <xf numFmtId="0" fontId="0" fillId="0" borderId="134" xfId="0" applyBorder="1">
      <alignment vertical="center"/>
    </xf>
    <xf numFmtId="0" fontId="0" fillId="0" borderId="465" xfId="0" applyBorder="1" applyAlignment="1">
      <alignment vertical="center" wrapText="1"/>
    </xf>
    <xf numFmtId="0" fontId="1" fillId="3" borderId="466" xfId="0" applyFont="1" applyFill="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215" xfId="0" applyFont="1" applyBorder="1" applyAlignment="1">
      <alignment horizontal="left" vertical="center"/>
    </xf>
    <xf numFmtId="0" fontId="0" fillId="2" borderId="118"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9" xfId="0" applyFill="1" applyBorder="1" applyAlignment="1">
      <alignment horizontal="center" vertical="center" wrapText="1"/>
    </xf>
    <xf numFmtId="0" fontId="0" fillId="11" borderId="118" xfId="0" applyFill="1" applyBorder="1" applyAlignment="1">
      <alignment horizontal="center" vertical="center" wrapText="1"/>
    </xf>
    <xf numFmtId="0" fontId="0" fillId="11" borderId="43" xfId="0" applyFill="1" applyBorder="1" applyAlignment="1">
      <alignment horizontal="center" vertical="center" wrapText="1"/>
    </xf>
    <xf numFmtId="0" fontId="0" fillId="11" borderId="39" xfId="0" applyFill="1" applyBorder="1" applyAlignment="1">
      <alignment horizontal="center" vertical="center" wrapText="1"/>
    </xf>
    <xf numFmtId="189" fontId="0" fillId="2" borderId="44" xfId="0" applyNumberFormat="1" applyFill="1" applyBorder="1" applyAlignment="1" applyProtection="1">
      <alignment horizontal="center" vertical="center" wrapText="1"/>
      <protection locked="0"/>
    </xf>
    <xf numFmtId="189" fontId="0" fillId="2" borderId="8" xfId="0" applyNumberFormat="1" applyFill="1" applyBorder="1" applyAlignment="1" applyProtection="1">
      <alignment horizontal="center" vertical="center" wrapText="1"/>
      <protection locked="0"/>
    </xf>
    <xf numFmtId="189" fontId="0" fillId="2" borderId="137" xfId="0" applyNumberFormat="1" applyFill="1" applyBorder="1" applyAlignment="1" applyProtection="1">
      <alignment horizontal="center" vertical="center" wrapText="1"/>
      <protection locked="0"/>
    </xf>
    <xf numFmtId="181" fontId="0" fillId="2" borderId="18" xfId="0" applyNumberFormat="1" applyFill="1" applyBorder="1" applyAlignment="1" applyProtection="1">
      <alignment horizontal="center" vertical="center" wrapText="1"/>
      <protection locked="0"/>
    </xf>
    <xf numFmtId="181" fontId="0" fillId="2" borderId="0" xfId="0" applyNumberFormat="1" applyFill="1" applyBorder="1" applyAlignment="1" applyProtection="1">
      <alignment horizontal="center" vertical="center" wrapText="1"/>
      <protection locked="0"/>
    </xf>
    <xf numFmtId="181" fontId="0" fillId="2" borderId="2" xfId="0" applyNumberFormat="1" applyFill="1" applyBorder="1" applyAlignment="1" applyProtection="1">
      <alignment horizontal="center" vertical="center" wrapText="1"/>
      <protection locked="0"/>
    </xf>
    <xf numFmtId="0" fontId="0" fillId="13" borderId="118" xfId="0" applyFill="1" applyBorder="1" applyAlignment="1">
      <alignment horizontal="center" vertical="center" wrapText="1"/>
    </xf>
    <xf numFmtId="0" fontId="0" fillId="13" borderId="43" xfId="0" applyFill="1" applyBorder="1" applyAlignment="1">
      <alignment horizontal="center" vertical="center" wrapText="1"/>
    </xf>
    <xf numFmtId="0" fontId="0" fillId="13" borderId="39" xfId="0" applyFill="1" applyBorder="1" applyAlignment="1">
      <alignment horizontal="center" vertical="center" wrapText="1"/>
    </xf>
    <xf numFmtId="0" fontId="0" fillId="0" borderId="188" xfId="0" applyBorder="1" applyAlignment="1">
      <alignment horizontal="center" vertical="center" wrapText="1"/>
    </xf>
    <xf numFmtId="0" fontId="0" fillId="0" borderId="11" xfId="0" applyBorder="1" applyAlignment="1">
      <alignment horizontal="center" vertical="center" wrapText="1"/>
    </xf>
    <xf numFmtId="0" fontId="0" fillId="0" borderId="62" xfId="0" applyBorder="1" applyAlignment="1">
      <alignment horizontal="center" vertical="center" wrapText="1"/>
    </xf>
    <xf numFmtId="189" fontId="0" fillId="0" borderId="44" xfId="0" applyNumberFormat="1" applyBorder="1" applyAlignment="1" applyProtection="1">
      <alignment horizontal="center" vertical="center" wrapText="1"/>
      <protection locked="0"/>
    </xf>
    <xf numFmtId="189" fontId="0" fillId="0" borderId="8" xfId="0" applyNumberFormat="1" applyBorder="1" applyAlignment="1" applyProtection="1">
      <alignment horizontal="center" vertical="center" wrapText="1"/>
      <protection locked="0"/>
    </xf>
    <xf numFmtId="189" fontId="0" fillId="0" borderId="137" xfId="0" applyNumberForma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2" borderId="9" xfId="0" applyFill="1" applyBorder="1" applyAlignment="1">
      <alignment horizontal="center" vertical="center" wrapText="1"/>
    </xf>
    <xf numFmtId="0" fontId="0" fillId="2" borderId="21" xfId="0" applyFill="1" applyBorder="1" applyAlignment="1">
      <alignment horizontal="center" vertical="center" wrapText="1"/>
    </xf>
    <xf numFmtId="180" fontId="0" fillId="2" borderId="44" xfId="0" applyNumberFormat="1" applyFill="1" applyBorder="1" applyAlignment="1" applyProtection="1">
      <alignment horizontal="center" vertical="center" wrapText="1"/>
    </xf>
    <xf numFmtId="180" fontId="0" fillId="2" borderId="8" xfId="0" applyNumberFormat="1" applyFill="1" applyBorder="1" applyAlignment="1" applyProtection="1">
      <alignment horizontal="center" vertical="center" wrapText="1"/>
    </xf>
    <xf numFmtId="180" fontId="0" fillId="2" borderId="137" xfId="0" applyNumberFormat="1" applyFill="1" applyBorder="1" applyAlignment="1" applyProtection="1">
      <alignment horizontal="center" vertical="center" wrapText="1"/>
    </xf>
    <xf numFmtId="0" fontId="3" fillId="9" borderId="212" xfId="0" applyFont="1" applyFill="1" applyBorder="1" applyAlignment="1">
      <alignment horizontal="center" vertical="center" shrinkToFit="1"/>
    </xf>
    <xf numFmtId="0" fontId="3" fillId="9" borderId="214" xfId="0" applyFont="1" applyFill="1" applyBorder="1" applyAlignment="1">
      <alignment horizontal="center" vertical="center" shrinkToFit="1"/>
    </xf>
    <xf numFmtId="0" fontId="3" fillId="9" borderId="213" xfId="0" applyFont="1" applyFill="1" applyBorder="1" applyAlignment="1">
      <alignment horizontal="center" vertical="center" shrinkToFit="1"/>
    </xf>
    <xf numFmtId="0" fontId="0" fillId="0" borderId="118" xfId="0" applyBorder="1" applyAlignment="1">
      <alignment horizontal="center" vertical="center" wrapText="1"/>
    </xf>
    <xf numFmtId="0" fontId="0" fillId="0" borderId="43" xfId="0" applyBorder="1" applyAlignment="1">
      <alignment horizontal="center" vertical="center" wrapText="1"/>
    </xf>
    <xf numFmtId="0" fontId="0" fillId="0" borderId="39"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3" fillId="9" borderId="212" xfId="0" applyFont="1" applyFill="1" applyBorder="1" applyAlignment="1">
      <alignment horizontal="center" vertical="center" wrapText="1"/>
    </xf>
    <xf numFmtId="0" fontId="3" fillId="9" borderId="213" xfId="0" applyFont="1" applyFill="1" applyBorder="1" applyAlignment="1">
      <alignment horizontal="center" vertical="center" wrapText="1"/>
    </xf>
    <xf numFmtId="189" fontId="0" fillId="0" borderId="18" xfId="0" applyNumberFormat="1" applyBorder="1" applyAlignment="1" applyProtection="1">
      <alignment horizontal="center" vertical="center" wrapText="1"/>
      <protection locked="0"/>
    </xf>
    <xf numFmtId="189" fontId="0" fillId="0" borderId="0" xfId="0" applyNumberFormat="1" applyBorder="1" applyAlignment="1" applyProtection="1">
      <alignment horizontal="center" vertical="center" wrapText="1"/>
      <protection locked="0"/>
    </xf>
    <xf numFmtId="189" fontId="0" fillId="0" borderId="2"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80" fontId="0" fillId="18" borderId="44" xfId="0" applyNumberFormat="1" applyFill="1" applyBorder="1" applyAlignment="1" applyProtection="1">
      <alignment horizontal="center" vertical="center" wrapText="1"/>
    </xf>
    <xf numFmtId="180" fontId="0" fillId="18" borderId="8" xfId="0" applyNumberFormat="1" applyFill="1" applyBorder="1" applyAlignment="1" applyProtection="1">
      <alignment horizontal="center" vertical="center" wrapText="1"/>
    </xf>
    <xf numFmtId="180" fontId="0" fillId="18" borderId="137" xfId="0" applyNumberFormat="1" applyFill="1" applyBorder="1" applyAlignment="1" applyProtection="1">
      <alignment horizontal="center" vertical="center" wrapText="1"/>
    </xf>
    <xf numFmtId="0" fontId="0" fillId="0" borderId="64" xfId="0" applyBorder="1" applyAlignment="1">
      <alignment horizontal="center" vertical="center" wrapText="1"/>
    </xf>
    <xf numFmtId="190" fontId="0" fillId="0" borderId="44" xfId="0" applyNumberFormat="1" applyBorder="1" applyAlignment="1" applyProtection="1">
      <alignment horizontal="center" vertical="center" wrapText="1"/>
      <protection locked="0"/>
    </xf>
    <xf numFmtId="190" fontId="0" fillId="0" borderId="137" xfId="0" applyNumberFormat="1" applyBorder="1" applyAlignment="1" applyProtection="1">
      <alignment horizontal="center" vertical="center" wrapText="1"/>
      <protection locked="0"/>
    </xf>
    <xf numFmtId="0" fontId="0" fillId="0" borderId="18" xfId="0" applyBorder="1" applyAlignment="1">
      <alignment horizontal="center" vertical="center"/>
    </xf>
    <xf numFmtId="0" fontId="0" fillId="0" borderId="63" xfId="0" applyBorder="1" applyAlignment="1">
      <alignment horizontal="center" vertical="center" wrapText="1"/>
    </xf>
    <xf numFmtId="0" fontId="0" fillId="3" borderId="9" xfId="0" applyFill="1" applyBorder="1" applyAlignment="1">
      <alignment horizontal="center" vertical="center" wrapText="1"/>
    </xf>
    <xf numFmtId="0" fontId="0" fillId="3" borderId="21" xfId="0" applyFill="1" applyBorder="1" applyAlignment="1">
      <alignment horizontal="center" vertical="center" wrapTex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left" vertical="center" wrapText="1"/>
    </xf>
    <xf numFmtId="183" fontId="0" fillId="0" borderId="18" xfId="0" quotePrefix="1" applyNumberFormat="1" applyBorder="1" applyAlignment="1" applyProtection="1">
      <alignment horizontal="center" vertical="center" wrapText="1"/>
      <protection locked="0"/>
    </xf>
    <xf numFmtId="183" fontId="0" fillId="0" borderId="0" xfId="0" quotePrefix="1" applyNumberFormat="1" applyBorder="1" applyAlignment="1" applyProtection="1">
      <alignment horizontal="center" vertical="center" wrapText="1"/>
      <protection locked="0"/>
    </xf>
    <xf numFmtId="183" fontId="0" fillId="0" borderId="2" xfId="0" quotePrefix="1" applyNumberFormat="1" applyBorder="1" applyAlignment="1" applyProtection="1">
      <alignment horizontal="center" vertical="center" wrapText="1"/>
      <protection locked="0"/>
    </xf>
    <xf numFmtId="0" fontId="0" fillId="0" borderId="0" xfId="0" applyBorder="1" applyAlignment="1">
      <alignment horizontal="left" vertical="center" wrapText="1"/>
    </xf>
    <xf numFmtId="0" fontId="8" fillId="0" borderId="19" xfId="0" applyFont="1" applyBorder="1" applyAlignment="1">
      <alignment horizontal="center" vertical="center" wrapText="1"/>
    </xf>
    <xf numFmtId="0" fontId="8" fillId="0" borderId="316" xfId="0" applyFont="1" applyBorder="1" applyAlignment="1">
      <alignment horizontal="center" vertical="center" wrapText="1"/>
    </xf>
    <xf numFmtId="0" fontId="0" fillId="2" borderId="4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37" xfId="0" applyFill="1" applyBorder="1" applyAlignment="1" applyProtection="1">
      <alignment horizontal="center" vertical="center" wrapText="1"/>
      <protection locked="0"/>
    </xf>
    <xf numFmtId="0" fontId="0" fillId="0" borderId="54" xfId="0" applyNumberFormat="1" applyBorder="1" applyAlignment="1" applyProtection="1">
      <alignment horizontal="center" vertical="center" wrapText="1"/>
      <protection locked="0"/>
    </xf>
    <xf numFmtId="0" fontId="0" fillId="0" borderId="4" xfId="0" applyNumberFormat="1" applyBorder="1" applyAlignment="1" applyProtection="1">
      <alignment horizontal="center" vertical="center" wrapText="1"/>
      <protection locked="0"/>
    </xf>
    <xf numFmtId="0" fontId="0" fillId="0" borderId="109" xfId="0" applyNumberFormat="1" applyBorder="1" applyAlignment="1" applyProtection="1">
      <alignment horizontal="center" vertical="center" wrapText="1"/>
      <protection locked="0"/>
    </xf>
    <xf numFmtId="180" fontId="0" fillId="0" borderId="44" xfId="0" applyNumberFormat="1" applyBorder="1" applyAlignment="1" applyProtection="1">
      <alignment horizontal="center" vertical="center" wrapText="1"/>
      <protection locked="0"/>
    </xf>
    <xf numFmtId="180" fontId="0" fillId="0" borderId="8" xfId="0" applyNumberFormat="1" applyBorder="1" applyAlignment="1" applyProtection="1">
      <alignment horizontal="center" vertical="center" wrapText="1"/>
      <protection locked="0"/>
    </xf>
    <xf numFmtId="180" fontId="0" fillId="0" borderId="137" xfId="0" applyNumberFormat="1" applyBorder="1" applyAlignment="1" applyProtection="1">
      <alignment horizontal="center" vertical="center" wrapText="1"/>
      <protection locked="0"/>
    </xf>
    <xf numFmtId="190" fontId="0" fillId="2" borderId="44" xfId="0" applyNumberFormat="1" applyFill="1" applyBorder="1" applyAlignment="1" applyProtection="1">
      <alignment horizontal="center" vertical="center" wrapText="1"/>
      <protection locked="0"/>
    </xf>
    <xf numFmtId="190" fontId="0" fillId="2" borderId="8" xfId="0" applyNumberFormat="1" applyFill="1" applyBorder="1" applyAlignment="1" applyProtection="1">
      <alignment horizontal="center" vertical="center" wrapText="1"/>
      <protection locked="0"/>
    </xf>
    <xf numFmtId="181" fontId="0" fillId="0" borderId="18" xfId="0" applyNumberFormat="1" applyBorder="1" applyAlignment="1" applyProtection="1">
      <alignment horizontal="center" vertical="center" wrapText="1"/>
      <protection locked="0"/>
    </xf>
    <xf numFmtId="181" fontId="0" fillId="0" borderId="0" xfId="0" applyNumberFormat="1" applyBorder="1" applyAlignment="1" applyProtection="1">
      <alignment horizontal="center" vertical="center" wrapText="1"/>
      <protection locked="0"/>
    </xf>
    <xf numFmtId="181" fontId="0" fillId="0" borderId="2" xfId="0" applyNumberFormat="1" applyBorder="1" applyAlignment="1" applyProtection="1">
      <alignment horizontal="center" vertical="center" wrapText="1"/>
      <protection locked="0"/>
    </xf>
    <xf numFmtId="189" fontId="0" fillId="2" borderId="18" xfId="0" applyNumberFormat="1" applyFill="1" applyBorder="1" applyAlignment="1" applyProtection="1">
      <alignment horizontal="center" vertical="center" wrapText="1"/>
      <protection locked="0"/>
    </xf>
    <xf numFmtId="189" fontId="0" fillId="2" borderId="0" xfId="0" applyNumberFormat="1" applyFill="1" applyBorder="1" applyAlignment="1" applyProtection="1">
      <alignment horizontal="center" vertical="center" wrapText="1"/>
      <protection locked="0"/>
    </xf>
    <xf numFmtId="189" fontId="0" fillId="2" borderId="2" xfId="0" applyNumberFormat="1" applyFill="1" applyBorder="1" applyAlignment="1" applyProtection="1">
      <alignment horizontal="center" vertical="center" wrapText="1"/>
      <protection locked="0"/>
    </xf>
    <xf numFmtId="0" fontId="0" fillId="2" borderId="54" xfId="0" applyNumberFormat="1" applyFill="1" applyBorder="1" applyAlignment="1" applyProtection="1">
      <alignment horizontal="center" vertical="center" wrapText="1"/>
      <protection locked="0"/>
    </xf>
    <xf numFmtId="0" fontId="0" fillId="2" borderId="4" xfId="0" applyNumberFormat="1" applyFill="1" applyBorder="1" applyAlignment="1" applyProtection="1">
      <alignment horizontal="center" vertical="center" wrapText="1"/>
      <protection locked="0"/>
    </xf>
    <xf numFmtId="0" fontId="0" fillId="2" borderId="109" xfId="0" applyNumberFormat="1" applyFill="1" applyBorder="1" applyAlignment="1" applyProtection="1">
      <alignment horizontal="center" vertical="center" wrapText="1"/>
      <protection locked="0"/>
    </xf>
    <xf numFmtId="178" fontId="0" fillId="2" borderId="44" xfId="0" applyNumberFormat="1" applyFill="1" applyBorder="1" applyAlignment="1" applyProtection="1">
      <alignment horizontal="center" vertical="center" wrapText="1"/>
      <protection locked="0"/>
    </xf>
    <xf numFmtId="178" fontId="0" fillId="2" borderId="8" xfId="0" applyNumberFormat="1" applyFill="1" applyBorder="1" applyAlignment="1" applyProtection="1">
      <alignment horizontal="center" vertical="center" wrapText="1"/>
      <protection locked="0"/>
    </xf>
    <xf numFmtId="178" fontId="0" fillId="2" borderId="137" xfId="0" applyNumberFormat="1" applyFill="1" applyBorder="1" applyAlignment="1" applyProtection="1">
      <alignment horizontal="center" vertical="center" wrapText="1"/>
      <protection locked="0"/>
    </xf>
    <xf numFmtId="183" fontId="0" fillId="2" borderId="18" xfId="0" quotePrefix="1" applyNumberFormat="1" applyFill="1" applyBorder="1" applyAlignment="1" applyProtection="1">
      <alignment horizontal="center" vertical="center" wrapText="1"/>
      <protection locked="0"/>
    </xf>
    <xf numFmtId="183" fontId="0" fillId="2" borderId="0" xfId="0" quotePrefix="1" applyNumberFormat="1" applyFill="1" applyBorder="1" applyAlignment="1" applyProtection="1">
      <alignment horizontal="center" vertical="center" wrapText="1"/>
      <protection locked="0"/>
    </xf>
    <xf numFmtId="183" fontId="0" fillId="2" borderId="2" xfId="0" quotePrefix="1" applyNumberFormat="1" applyFill="1" applyBorder="1" applyAlignment="1" applyProtection="1">
      <alignment horizontal="center" vertical="center" wrapText="1"/>
      <protection locked="0"/>
    </xf>
    <xf numFmtId="0" fontId="0" fillId="2" borderId="5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109" xfId="0" applyFill="1" applyBorder="1" applyAlignment="1" applyProtection="1">
      <alignment horizontal="center" vertical="center" wrapText="1"/>
      <protection locked="0"/>
    </xf>
    <xf numFmtId="0" fontId="0" fillId="0" borderId="146" xfId="0" applyBorder="1" applyAlignment="1" applyProtection="1">
      <alignment horizontal="center" vertical="center" wrapText="1"/>
      <protection locked="0"/>
    </xf>
    <xf numFmtId="0" fontId="0" fillId="0" borderId="149" xfId="0" applyBorder="1" applyAlignment="1" applyProtection="1">
      <alignment horizontal="center" vertical="center" wrapText="1"/>
      <protection locked="0"/>
    </xf>
    <xf numFmtId="0" fontId="0" fillId="0" borderId="118"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188"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146" xfId="0" applyFill="1" applyBorder="1" applyAlignment="1">
      <alignment horizontal="left" vertical="center" wrapText="1"/>
    </xf>
    <xf numFmtId="0" fontId="0" fillId="0" borderId="145" xfId="0" applyFill="1" applyBorder="1" applyAlignment="1">
      <alignment horizontal="lef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5" xfId="0" applyBorder="1" applyAlignment="1">
      <alignment horizontal="left" vertical="center" wrapText="1"/>
    </xf>
    <xf numFmtId="0" fontId="0" fillId="0" borderId="137" xfId="0" applyBorder="1" applyAlignment="1">
      <alignment horizontal="left" vertical="center" wrapText="1"/>
    </xf>
    <xf numFmtId="0" fontId="0" fillId="0" borderId="216" xfId="0" applyFill="1" applyBorder="1" applyAlignment="1">
      <alignment vertical="center" wrapText="1"/>
    </xf>
    <xf numFmtId="0" fontId="0" fillId="0" borderId="217" xfId="0" applyFill="1" applyBorder="1" applyAlignment="1">
      <alignment vertical="center" wrapText="1"/>
    </xf>
    <xf numFmtId="0" fontId="0" fillId="0" borderId="218" xfId="0" applyFill="1" applyBorder="1" applyAlignment="1">
      <alignment vertical="center" wrapText="1"/>
    </xf>
    <xf numFmtId="0" fontId="8" fillId="0" borderId="219" xfId="0" applyFont="1" applyFill="1" applyBorder="1" applyAlignment="1">
      <alignment horizontal="center" vertical="center" wrapText="1"/>
    </xf>
    <xf numFmtId="0" fontId="8" fillId="0" borderId="220" xfId="0" applyFont="1" applyFill="1" applyBorder="1" applyAlignment="1">
      <alignment horizontal="center" vertical="center"/>
    </xf>
    <xf numFmtId="0" fontId="0" fillId="0" borderId="234" xfId="0" applyBorder="1" applyAlignment="1">
      <alignment horizontal="center" vertical="center" wrapText="1"/>
    </xf>
    <xf numFmtId="0" fontId="0" fillId="0" borderId="214" xfId="0" applyBorder="1" applyAlignment="1">
      <alignment horizontal="center" vertical="center" wrapText="1"/>
    </xf>
    <xf numFmtId="0" fontId="0" fillId="0" borderId="235" xfId="0" applyBorder="1" applyAlignment="1">
      <alignment horizontal="center" vertical="center" wrapText="1"/>
    </xf>
    <xf numFmtId="0" fontId="0" fillId="0" borderId="91" xfId="0" applyBorder="1" applyAlignment="1">
      <alignment horizontal="center" vertical="center" wrapText="1"/>
    </xf>
    <xf numFmtId="0" fontId="0" fillId="0" borderId="8" xfId="0" applyBorder="1" applyAlignment="1">
      <alignment horizontal="left" vertical="center" wrapText="1"/>
    </xf>
    <xf numFmtId="0" fontId="0" fillId="0" borderId="68" xfId="0" applyBorder="1" applyAlignment="1">
      <alignment horizontal="left" vertical="center" wrapText="1"/>
    </xf>
    <xf numFmtId="0" fontId="0" fillId="0" borderId="55" xfId="0" applyBorder="1" applyAlignment="1">
      <alignment vertical="center" wrapText="1"/>
    </xf>
    <xf numFmtId="0" fontId="0" fillId="0" borderId="43" xfId="0" applyBorder="1" applyAlignment="1">
      <alignment vertical="center" wrapText="1"/>
    </xf>
    <xf numFmtId="0" fontId="0" fillId="0" borderId="136" xfId="0" applyBorder="1" applyAlignment="1">
      <alignment horizontal="center" vertical="center" wrapText="1"/>
    </xf>
    <xf numFmtId="0" fontId="0" fillId="0" borderId="3" xfId="0" applyBorder="1" applyAlignment="1">
      <alignment horizontal="center" vertical="center" wrapText="1"/>
    </xf>
    <xf numFmtId="0" fontId="8" fillId="0" borderId="56"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57" xfId="0" applyBorder="1" applyAlignment="1">
      <alignment horizontal="center" vertical="center" wrapText="1"/>
    </xf>
    <xf numFmtId="0" fontId="0" fillId="0" borderId="224" xfId="0" applyBorder="1" applyAlignment="1">
      <alignment horizontal="center" vertical="center" wrapText="1"/>
    </xf>
    <xf numFmtId="0" fontId="0" fillId="0" borderId="58" xfId="0" applyBorder="1" applyAlignment="1">
      <alignment horizontal="center" vertical="center" wrapText="1"/>
    </xf>
    <xf numFmtId="0" fontId="0" fillId="0" borderId="243" xfId="0" applyBorder="1" applyAlignment="1">
      <alignment horizontal="center" vertical="center" wrapText="1"/>
    </xf>
    <xf numFmtId="0" fontId="0" fillId="0" borderId="85"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8" fillId="0" borderId="174" xfId="0" applyFont="1" applyBorder="1" applyAlignment="1">
      <alignment horizontal="center" vertical="center" wrapText="1"/>
    </xf>
    <xf numFmtId="0" fontId="8" fillId="0" borderId="238" xfId="0" applyFont="1" applyBorder="1" applyAlignment="1">
      <alignment horizontal="center" vertical="center" wrapText="1"/>
    </xf>
    <xf numFmtId="0" fontId="8" fillId="0" borderId="211" xfId="0" applyFont="1" applyBorder="1" applyAlignment="1">
      <alignment horizontal="center" vertical="center" wrapText="1"/>
    </xf>
    <xf numFmtId="0" fontId="8" fillId="0" borderId="224" xfId="0" applyFont="1" applyBorder="1" applyAlignment="1">
      <alignment horizontal="center" vertical="center" wrapText="1"/>
    </xf>
    <xf numFmtId="0" fontId="0" fillId="0" borderId="211" xfId="0" applyFont="1" applyBorder="1" applyAlignment="1">
      <alignment horizontal="left" vertical="center" wrapText="1"/>
    </xf>
    <xf numFmtId="0" fontId="0" fillId="0" borderId="224" xfId="0" applyFont="1" applyBorder="1" applyAlignment="1">
      <alignment horizontal="left" vertical="center" wrapText="1"/>
    </xf>
    <xf numFmtId="0" fontId="11" fillId="0" borderId="211" xfId="0" applyFont="1" applyBorder="1" applyAlignment="1">
      <alignment horizontal="left" vertical="center" wrapText="1"/>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174" xfId="0" applyFont="1" applyBorder="1" applyAlignment="1">
      <alignment horizontal="left" vertical="center" wrapText="1"/>
    </xf>
    <xf numFmtId="0" fontId="11" fillId="0" borderId="29" xfId="0" applyFont="1" applyBorder="1" applyAlignment="1">
      <alignment horizontal="left" vertical="center" wrapText="1"/>
    </xf>
    <xf numFmtId="0" fontId="11" fillId="0" borderId="45" xfId="0" applyFont="1" applyBorder="1" applyAlignment="1">
      <alignment horizontal="left" vertical="center" wrapText="1"/>
    </xf>
    <xf numFmtId="0" fontId="0" fillId="0" borderId="43" xfId="0" applyBorder="1" applyAlignment="1">
      <alignment horizontal="left" vertical="center" wrapText="1"/>
    </xf>
    <xf numFmtId="0" fontId="0" fillId="0" borderId="72" xfId="0" applyBorder="1" applyAlignment="1">
      <alignment horizontal="left" vertical="center" wrapText="1"/>
    </xf>
    <xf numFmtId="0" fontId="0" fillId="0" borderId="36" xfId="0" applyBorder="1" applyAlignment="1">
      <alignment horizontal="left" vertical="center" wrapText="1"/>
    </xf>
    <xf numFmtId="0" fontId="0" fillId="0" borderId="71" xfId="0" applyBorder="1" applyAlignment="1">
      <alignment vertical="center" wrapText="1"/>
    </xf>
    <xf numFmtId="0" fontId="8" fillId="0" borderId="211"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0" fillId="0" borderId="26"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right" vertical="center" wrapText="1"/>
    </xf>
    <xf numFmtId="0" fontId="0" fillId="0" borderId="26" xfId="0" applyBorder="1" applyAlignment="1">
      <alignment horizontal="right" vertical="center" wrapText="1"/>
    </xf>
    <xf numFmtId="0" fontId="8" fillId="0" borderId="80" xfId="0" applyFont="1" applyBorder="1" applyAlignment="1">
      <alignment horizontal="center" vertical="center" wrapText="1"/>
    </xf>
    <xf numFmtId="0" fontId="8" fillId="0" borderId="80" xfId="0" applyFont="1" applyBorder="1" applyAlignment="1">
      <alignment horizontal="right" vertical="center" wrapText="1"/>
    </xf>
    <xf numFmtId="0" fontId="8" fillId="0" borderId="26" xfId="0" applyFont="1" applyBorder="1" applyAlignment="1">
      <alignment horizontal="right" vertical="center" wrapText="1"/>
    </xf>
    <xf numFmtId="0" fontId="8" fillId="0" borderId="26" xfId="0" applyFont="1" applyBorder="1" applyAlignment="1">
      <alignment horizontal="left" vertical="center" wrapText="1"/>
    </xf>
    <xf numFmtId="0" fontId="8" fillId="0" borderId="42" xfId="0" applyFont="1" applyBorder="1" applyAlignment="1">
      <alignment horizontal="left" vertical="center" wrapText="1"/>
    </xf>
    <xf numFmtId="0" fontId="4" fillId="0" borderId="0" xfId="0" applyFont="1" applyAlignment="1">
      <alignment horizontal="center" vertical="center"/>
    </xf>
    <xf numFmtId="0" fontId="0" fillId="0" borderId="41" xfId="0" applyBorder="1" applyAlignment="1">
      <alignment horizontal="left" vertical="center" wrapText="1"/>
    </xf>
    <xf numFmtId="0" fontId="0" fillId="0" borderId="87" xfId="0" applyBorder="1" applyAlignment="1">
      <alignment horizontal="left" vertical="center" wrapText="1"/>
    </xf>
    <xf numFmtId="0" fontId="0" fillId="0" borderId="69" xfId="0" applyBorder="1" applyAlignment="1">
      <alignment horizontal="left" vertical="center" wrapText="1"/>
    </xf>
    <xf numFmtId="0" fontId="0" fillId="0" borderId="55" xfId="0" applyBorder="1" applyAlignment="1">
      <alignment horizontal="left" vertical="center" wrapText="1"/>
    </xf>
    <xf numFmtId="193" fontId="0" fillId="0" borderId="38" xfId="0" applyNumberFormat="1" applyBorder="1" applyAlignment="1">
      <alignment horizontal="left" vertical="center" wrapText="1"/>
    </xf>
    <xf numFmtId="193" fontId="0" fillId="0" borderId="11" xfId="0" applyNumberFormat="1" applyBorder="1" applyAlignment="1">
      <alignment horizontal="left" vertical="center" wrapText="1"/>
    </xf>
    <xf numFmtId="193" fontId="0" fillId="0" borderId="28" xfId="0" applyNumberFormat="1" applyBorder="1" applyAlignment="1">
      <alignment horizontal="left" vertical="center" wrapText="1"/>
    </xf>
    <xf numFmtId="0" fontId="0" fillId="0" borderId="239"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40" xfId="0" applyBorder="1" applyAlignment="1">
      <alignment horizontal="left" vertical="center" wrapText="1"/>
    </xf>
    <xf numFmtId="0" fontId="0" fillId="0" borderId="136"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9" borderId="146" xfId="0" applyFill="1" applyBorder="1" applyAlignment="1">
      <alignment horizontal="center" vertical="center" shrinkToFit="1"/>
    </xf>
    <xf numFmtId="0" fontId="0" fillId="9" borderId="144" xfId="0" applyFill="1" applyBorder="1" applyAlignment="1">
      <alignment horizontal="center" vertical="center" shrinkToFit="1"/>
    </xf>
    <xf numFmtId="0" fontId="0" fillId="9" borderId="145" xfId="0" applyFill="1" applyBorder="1" applyAlignment="1">
      <alignment horizontal="center" vertical="center" shrinkToFit="1"/>
    </xf>
    <xf numFmtId="177" fontId="0" fillId="0" borderId="53" xfId="0" applyNumberFormat="1" applyBorder="1" applyAlignment="1">
      <alignment horizontal="left" vertical="center" wrapText="1"/>
    </xf>
    <xf numFmtId="177" fontId="0" fillId="0" borderId="29" xfId="0" applyNumberFormat="1" applyBorder="1" applyAlignment="1">
      <alignment horizontal="left" vertical="center" wrapText="1"/>
    </xf>
    <xf numFmtId="177" fontId="0" fillId="0" borderId="45" xfId="0" applyNumberFormat="1" applyBorder="1" applyAlignment="1">
      <alignment horizontal="left" vertical="center" wrapText="1"/>
    </xf>
    <xf numFmtId="49" fontId="0" fillId="0" borderId="231" xfId="0" applyNumberFormat="1" applyBorder="1" applyAlignment="1">
      <alignment horizontal="center" vertical="center" wrapText="1"/>
    </xf>
    <xf numFmtId="49" fontId="0" fillId="0" borderId="85" xfId="0" applyNumberFormat="1" applyBorder="1" applyAlignment="1">
      <alignment horizontal="center" vertical="center" wrapText="1"/>
    </xf>
    <xf numFmtId="194" fontId="0" fillId="0" borderId="237" xfId="0" applyNumberFormat="1" applyBorder="1" applyAlignment="1">
      <alignment horizontal="center" vertical="center" wrapText="1"/>
    </xf>
    <xf numFmtId="194" fontId="0" fillId="0" borderId="244" xfId="0" applyNumberFormat="1" applyBorder="1" applyAlignment="1">
      <alignment horizontal="center" vertical="center" wrapText="1"/>
    </xf>
    <xf numFmtId="0" fontId="0" fillId="0" borderId="237" xfId="0" applyBorder="1" applyAlignment="1">
      <alignment horizontal="center" vertical="center" wrapText="1"/>
    </xf>
    <xf numFmtId="0" fontId="0" fillId="0" borderId="214" xfId="0" applyBorder="1" applyAlignment="1">
      <alignment horizontal="left" vertical="center" wrapText="1"/>
    </xf>
    <xf numFmtId="0" fontId="0" fillId="0" borderId="236" xfId="0" applyBorder="1" applyAlignment="1">
      <alignment horizontal="left" vertical="center" wrapText="1"/>
    </xf>
    <xf numFmtId="0" fontId="0" fillId="0" borderId="213" xfId="0" applyBorder="1" applyAlignment="1">
      <alignment horizontal="left" vertical="center" wrapText="1"/>
    </xf>
    <xf numFmtId="49" fontId="0" fillId="0" borderId="10" xfId="0" applyNumberFormat="1" applyBorder="1" applyAlignment="1">
      <alignment horizontal="center" vertical="center" wrapText="1"/>
    </xf>
    <xf numFmtId="0" fontId="0" fillId="0" borderId="93" xfId="0" applyBorder="1" applyAlignment="1">
      <alignment horizontal="center" vertical="center" wrapText="1"/>
    </xf>
    <xf numFmtId="0" fontId="0" fillId="0" borderId="232" xfId="0" applyBorder="1" applyAlignment="1">
      <alignment horizontal="center" vertical="center" wrapText="1"/>
    </xf>
    <xf numFmtId="0" fontId="0" fillId="0" borderId="231" xfId="0" applyBorder="1" applyAlignment="1">
      <alignment horizontal="center" vertical="center" wrapText="1"/>
    </xf>
    <xf numFmtId="0" fontId="13" fillId="0" borderId="231"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233" xfId="0" applyBorder="1" applyAlignment="1">
      <alignment horizontal="center" vertical="center" wrapText="1"/>
    </xf>
    <xf numFmtId="0" fontId="0" fillId="0" borderId="80"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26" xfId="0" applyBorder="1" applyAlignment="1">
      <alignment vertical="center"/>
    </xf>
    <xf numFmtId="0" fontId="0" fillId="0" borderId="42" xfId="0" applyBorder="1" applyAlignment="1">
      <alignment vertical="center"/>
    </xf>
    <xf numFmtId="177" fontId="0" fillId="0" borderId="211" xfId="0" applyNumberFormat="1" applyBorder="1" applyAlignment="1">
      <alignment horizontal="left" vertical="center" wrapText="1"/>
    </xf>
    <xf numFmtId="177" fontId="0" fillId="0" borderId="25" xfId="0" applyNumberFormat="1" applyBorder="1" applyAlignment="1">
      <alignment horizontal="left" vertical="center" wrapText="1"/>
    </xf>
    <xf numFmtId="177" fontId="0" fillId="0" borderId="27" xfId="0" applyNumberFormat="1" applyBorder="1" applyAlignment="1">
      <alignment horizontal="left" vertical="center" wrapText="1"/>
    </xf>
    <xf numFmtId="0" fontId="0" fillId="0" borderId="0" xfId="0" applyBorder="1" applyAlignment="1">
      <alignment horizontal="center" vertical="center" wrapText="1"/>
    </xf>
    <xf numFmtId="3" fontId="0" fillId="0" borderId="334" xfId="0" applyNumberFormat="1" applyBorder="1" applyAlignment="1">
      <alignment horizontal="center" vertical="center" wrapText="1"/>
    </xf>
    <xf numFmtId="3" fontId="0" fillId="0" borderId="94" xfId="0" applyNumberFormat="1" applyBorder="1" applyAlignment="1">
      <alignment horizontal="center" vertical="center" wrapText="1"/>
    </xf>
    <xf numFmtId="0" fontId="0" fillId="0" borderId="94" xfId="0" applyBorder="1" applyAlignment="1">
      <alignment horizontal="center" vertical="center"/>
    </xf>
    <xf numFmtId="0" fontId="0" fillId="0" borderId="340" xfId="0" applyBorder="1" applyAlignment="1">
      <alignment horizontal="center" vertical="center"/>
    </xf>
    <xf numFmtId="0" fontId="0" fillId="0" borderId="240" xfId="0" applyBorder="1" applyAlignment="1">
      <alignment horizontal="left" vertical="center" wrapText="1"/>
    </xf>
    <xf numFmtId="0" fontId="0" fillId="0" borderId="241" xfId="0" applyBorder="1" applyAlignment="1">
      <alignment horizontal="left" vertical="center" wrapText="1"/>
    </xf>
    <xf numFmtId="0" fontId="0" fillId="0" borderId="242" xfId="0" applyBorder="1" applyAlignment="1">
      <alignment horizontal="left" vertical="center" wrapText="1"/>
    </xf>
    <xf numFmtId="0" fontId="0" fillId="0" borderId="58" xfId="0" applyBorder="1" applyAlignment="1">
      <alignment horizontal="center" vertical="center" shrinkToFit="1"/>
    </xf>
    <xf numFmtId="0" fontId="0" fillId="0" borderId="243" xfId="0" applyBorder="1" applyAlignment="1">
      <alignment horizontal="center" vertical="center" shrinkToFit="1"/>
    </xf>
    <xf numFmtId="0" fontId="0" fillId="0" borderId="221" xfId="0" applyFill="1" applyBorder="1" applyAlignment="1" applyProtection="1">
      <alignment horizontal="left" vertical="center" wrapText="1" shrinkToFit="1"/>
      <protection locked="0"/>
    </xf>
    <xf numFmtId="0" fontId="0" fillId="0" borderId="222" xfId="0" applyFill="1" applyBorder="1" applyAlignment="1" applyProtection="1">
      <alignment horizontal="left" vertical="center" wrapText="1" shrinkToFit="1"/>
      <protection locked="0"/>
    </xf>
    <xf numFmtId="0" fontId="0" fillId="0" borderId="222" xfId="0" applyFill="1" applyBorder="1" applyAlignment="1" applyProtection="1">
      <alignment horizontal="left" vertical="center" wrapText="1"/>
      <protection locked="0"/>
    </xf>
    <xf numFmtId="0" fontId="0" fillId="0" borderId="222" xfId="0" applyFill="1" applyBorder="1" applyAlignment="1" applyProtection="1">
      <alignment vertical="center"/>
      <protection locked="0"/>
    </xf>
    <xf numFmtId="0" fontId="0" fillId="0" borderId="223" xfId="0" applyFill="1" applyBorder="1" applyAlignment="1" applyProtection="1">
      <alignment vertical="center"/>
      <protection locked="0"/>
    </xf>
    <xf numFmtId="0" fontId="13" fillId="0" borderId="57" xfId="0" applyFont="1" applyFill="1" applyBorder="1" applyAlignment="1">
      <alignment horizontal="center" vertical="center" wrapText="1" shrinkToFit="1"/>
    </xf>
    <xf numFmtId="0" fontId="13" fillId="0" borderId="224" xfId="0" applyFont="1" applyFill="1" applyBorder="1" applyAlignment="1">
      <alignment horizontal="center" vertical="center" shrinkToFit="1"/>
    </xf>
    <xf numFmtId="0" fontId="0" fillId="0" borderId="211"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25" xfId="0" applyFill="1" applyBorder="1" applyAlignment="1" applyProtection="1">
      <alignment horizontal="left" vertical="center" wrapText="1"/>
      <protection locked="0"/>
    </xf>
    <xf numFmtId="0" fontId="0" fillId="0" borderId="226" xfId="0" applyFill="1" applyBorder="1" applyAlignment="1">
      <alignment horizontal="center" vertical="center" shrinkToFit="1"/>
    </xf>
    <xf numFmtId="0" fontId="0" fillId="0" borderId="227" xfId="0" applyFill="1" applyBorder="1" applyAlignment="1">
      <alignment horizontal="center" vertical="center" shrinkToFit="1"/>
    </xf>
    <xf numFmtId="0" fontId="0" fillId="0" borderId="228" xfId="0" applyFill="1" applyBorder="1" applyAlignment="1" applyProtection="1">
      <alignment horizontal="left" vertical="center" wrapText="1"/>
      <protection locked="0"/>
    </xf>
    <xf numFmtId="0" fontId="0" fillId="0" borderId="229" xfId="0" applyFill="1" applyBorder="1" applyAlignment="1" applyProtection="1">
      <alignment horizontal="left" vertical="center" wrapText="1"/>
      <protection locked="0"/>
    </xf>
    <xf numFmtId="0" fontId="0" fillId="0" borderId="230" xfId="0" applyFill="1" applyBorder="1" applyAlignment="1" applyProtection="1">
      <alignment horizontal="left" vertical="center" wrapText="1"/>
      <protection locked="0"/>
    </xf>
    <xf numFmtId="0" fontId="0" fillId="0" borderId="56" xfId="0" applyBorder="1" applyAlignment="1">
      <alignment horizontal="center" vertical="center"/>
    </xf>
    <xf numFmtId="0" fontId="0" fillId="0" borderId="79" xfId="0" applyBorder="1" applyAlignment="1">
      <alignment horizontal="center" vertical="center"/>
    </xf>
    <xf numFmtId="0" fontId="0" fillId="0" borderId="57" xfId="0" applyBorder="1" applyAlignment="1">
      <alignment horizontal="center" vertical="center"/>
    </xf>
    <xf numFmtId="0" fontId="0" fillId="0" borderId="224" xfId="0" applyBorder="1" applyAlignment="1">
      <alignment horizontal="center" vertical="center"/>
    </xf>
    <xf numFmtId="0" fontId="0" fillId="21" borderId="245" xfId="0" applyFont="1" applyFill="1" applyBorder="1" applyAlignment="1">
      <alignment horizontal="center" vertical="center" wrapText="1"/>
    </xf>
    <xf numFmtId="0" fontId="0" fillId="21" borderId="144" xfId="0" applyFont="1" applyFill="1" applyBorder="1" applyAlignment="1">
      <alignment horizontal="center" vertical="center" wrapText="1"/>
    </xf>
    <xf numFmtId="0" fontId="0" fillId="21" borderId="145" xfId="0" applyFont="1" applyFill="1" applyBorder="1" applyAlignment="1">
      <alignment horizontal="center" vertical="center" wrapText="1"/>
    </xf>
    <xf numFmtId="0" fontId="0" fillId="21" borderId="146" xfId="0" applyFont="1" applyFill="1" applyBorder="1" applyAlignment="1">
      <alignment horizontal="center" vertical="center" wrapText="1"/>
    </xf>
    <xf numFmtId="0" fontId="0" fillId="21" borderId="246" xfId="0" applyFont="1" applyFill="1" applyBorder="1" applyAlignment="1">
      <alignment horizontal="center" vertical="center" wrapText="1"/>
    </xf>
    <xf numFmtId="0" fontId="0" fillId="12" borderId="264" xfId="0" applyNumberFormat="1" applyFont="1" applyFill="1" applyBorder="1" applyAlignment="1" applyProtection="1">
      <alignment horizontal="center" vertical="center" shrinkToFit="1"/>
      <protection locked="0"/>
    </xf>
    <xf numFmtId="0" fontId="0" fillId="12" borderId="400" xfId="0" applyNumberFormat="1" applyFont="1" applyFill="1" applyBorder="1" applyAlignment="1" applyProtection="1">
      <alignment horizontal="center" vertical="center" shrinkToFit="1"/>
      <protection locked="0"/>
    </xf>
    <xf numFmtId="0" fontId="0" fillId="12" borderId="401" xfId="0" applyNumberFormat="1" applyFont="1" applyFill="1" applyBorder="1" applyAlignment="1" applyProtection="1">
      <alignment horizontal="center" vertical="center" shrinkToFit="1"/>
      <protection locked="0"/>
    </xf>
    <xf numFmtId="0" fontId="0" fillId="0" borderId="40" xfId="0" applyNumberFormat="1" applyFont="1" applyBorder="1" applyAlignment="1">
      <alignment horizontal="center" vertical="center"/>
    </xf>
    <xf numFmtId="0" fontId="0" fillId="0" borderId="395" xfId="0" applyNumberFormat="1" applyFont="1" applyBorder="1" applyAlignment="1">
      <alignment horizontal="center" vertical="center"/>
    </xf>
    <xf numFmtId="0" fontId="0" fillId="12" borderId="396" xfId="0" applyNumberFormat="1" applyFont="1" applyFill="1" applyBorder="1" applyAlignment="1" applyProtection="1">
      <alignment horizontal="center" vertical="center"/>
      <protection locked="0"/>
    </xf>
    <xf numFmtId="0" fontId="0" fillId="12" borderId="399" xfId="0" applyNumberFormat="1" applyFont="1" applyFill="1" applyBorder="1" applyAlignment="1" applyProtection="1">
      <alignment horizontal="center" vertical="center"/>
      <protection locked="0"/>
    </xf>
    <xf numFmtId="0" fontId="0" fillId="0" borderId="118" xfId="0" applyFont="1" applyBorder="1" applyAlignment="1">
      <alignment horizontal="center" vertical="center"/>
    </xf>
    <xf numFmtId="0" fontId="0" fillId="0" borderId="43" xfId="0" applyFont="1" applyBorder="1" applyAlignment="1">
      <alignment horizontal="center" vertical="center"/>
    </xf>
    <xf numFmtId="201" fontId="0" fillId="0" borderId="64" xfId="4" applyNumberFormat="1" applyFont="1" applyBorder="1" applyAlignment="1">
      <alignment horizontal="center" vertical="center"/>
    </xf>
    <xf numFmtId="0" fontId="41" fillId="0" borderId="118" xfId="0" applyFont="1" applyBorder="1" applyAlignment="1">
      <alignment horizontal="left" vertical="center"/>
    </xf>
    <xf numFmtId="0" fontId="41" fillId="0" borderId="43" xfId="0" applyFont="1" applyBorder="1" applyAlignment="1">
      <alignment horizontal="left" vertical="center"/>
    </xf>
    <xf numFmtId="0" fontId="41" fillId="0" borderId="39" xfId="0" applyFont="1" applyBorder="1" applyAlignment="1">
      <alignment horizontal="left" vertical="center"/>
    </xf>
    <xf numFmtId="0" fontId="0" fillId="0" borderId="39" xfId="0" applyFont="1" applyBorder="1" applyAlignment="1">
      <alignment horizontal="center" vertical="center"/>
    </xf>
    <xf numFmtId="201" fontId="0" fillId="0" borderId="43" xfId="4" applyNumberFormat="1" applyFont="1" applyBorder="1" applyAlignment="1">
      <alignment horizontal="center" vertical="center"/>
    </xf>
    <xf numFmtId="0" fontId="0" fillId="0" borderId="64" xfId="0" applyFont="1" applyBorder="1" applyAlignment="1">
      <alignment horizontal="center" vertical="center"/>
    </xf>
    <xf numFmtId="0" fontId="0" fillId="19" borderId="118" xfId="0" applyFont="1" applyFill="1" applyBorder="1" applyAlignment="1">
      <alignment horizontal="center" vertical="center"/>
    </xf>
    <xf numFmtId="0" fontId="0" fillId="19" borderId="43" xfId="0" applyFont="1" applyFill="1" applyBorder="1" applyAlignment="1">
      <alignment horizontal="center" vertical="center"/>
    </xf>
    <xf numFmtId="0" fontId="0" fillId="19" borderId="39" xfId="0" applyFont="1" applyFill="1" applyBorder="1" applyAlignment="1">
      <alignment horizontal="center" vertical="center"/>
    </xf>
    <xf numFmtId="0" fontId="11" fillId="19" borderId="118" xfId="0" applyFont="1" applyFill="1" applyBorder="1" applyAlignment="1">
      <alignment horizontal="center" vertical="center" wrapText="1"/>
    </xf>
    <xf numFmtId="0" fontId="11" fillId="19" borderId="39" xfId="0" applyFont="1" applyFill="1" applyBorder="1" applyAlignment="1">
      <alignment horizontal="center" vertical="center" wrapText="1"/>
    </xf>
    <xf numFmtId="0" fontId="40" fillId="19" borderId="118" xfId="0" applyFont="1" applyFill="1" applyBorder="1" applyAlignment="1">
      <alignment horizontal="center" vertical="center"/>
    </xf>
    <xf numFmtId="0" fontId="40" fillId="19" borderId="43" xfId="0" applyFont="1" applyFill="1" applyBorder="1" applyAlignment="1">
      <alignment horizontal="center" vertical="center"/>
    </xf>
    <xf numFmtId="0" fontId="40" fillId="19" borderId="39" xfId="0" applyFont="1" applyFill="1" applyBorder="1" applyAlignment="1">
      <alignment horizontal="center" vertical="center"/>
    </xf>
    <xf numFmtId="0" fontId="40" fillId="19" borderId="118" xfId="0" applyFont="1" applyFill="1" applyBorder="1" applyAlignment="1">
      <alignment horizontal="center" vertical="center" wrapText="1"/>
    </xf>
    <xf numFmtId="0" fontId="40" fillId="19" borderId="43" xfId="0" applyFont="1" applyFill="1" applyBorder="1" applyAlignment="1">
      <alignment horizontal="center" vertical="center" wrapText="1"/>
    </xf>
    <xf numFmtId="0" fontId="40" fillId="19" borderId="39" xfId="0" applyFont="1" applyFill="1" applyBorder="1" applyAlignment="1">
      <alignment horizontal="center" vertical="center" wrapText="1"/>
    </xf>
    <xf numFmtId="200" fontId="0" fillId="0" borderId="118" xfId="0" applyNumberFormat="1" applyFont="1" applyBorder="1" applyAlignment="1">
      <alignment horizontal="center" vertical="center"/>
    </xf>
    <xf numFmtId="200" fontId="0" fillId="0" borderId="39" xfId="0" applyNumberFormat="1" applyFont="1" applyBorder="1" applyAlignment="1">
      <alignment horizontal="center" vertical="center"/>
    </xf>
    <xf numFmtId="0" fontId="39" fillId="19" borderId="43" xfId="0" applyFont="1" applyFill="1" applyBorder="1" applyAlignment="1">
      <alignment horizontal="center" vertical="center"/>
    </xf>
    <xf numFmtId="0" fontId="39" fillId="19" borderId="39" xfId="0" applyFont="1" applyFill="1" applyBorder="1" applyAlignment="1">
      <alignment horizontal="center" vertical="center"/>
    </xf>
    <xf numFmtId="0" fontId="39" fillId="19" borderId="118" xfId="0" applyFont="1" applyFill="1" applyBorder="1" applyAlignment="1">
      <alignment horizontal="center" vertical="center"/>
    </xf>
    <xf numFmtId="0" fontId="0" fillId="19" borderId="188" xfId="0" applyFont="1" applyFill="1" applyBorder="1" applyAlignment="1">
      <alignment horizontal="center" vertical="center" textRotation="255" wrapText="1"/>
    </xf>
    <xf numFmtId="0" fontId="0" fillId="19" borderId="62" xfId="0" applyFont="1" applyFill="1" applyBorder="1" applyAlignment="1">
      <alignment horizontal="center" vertical="center" textRotation="255" wrapText="1"/>
    </xf>
    <xf numFmtId="0" fontId="0" fillId="19" borderId="13" xfId="0" applyFont="1" applyFill="1" applyBorder="1" applyAlignment="1">
      <alignment horizontal="center" vertical="center" textRotation="255" wrapText="1"/>
    </xf>
    <xf numFmtId="0" fontId="0" fillId="19" borderId="261" xfId="0" applyFont="1" applyFill="1" applyBorder="1" applyAlignment="1">
      <alignment horizontal="center" vertical="center" textRotation="255" wrapText="1"/>
    </xf>
    <xf numFmtId="0" fontId="0" fillId="19" borderId="141" xfId="0" applyFont="1" applyFill="1" applyBorder="1" applyAlignment="1">
      <alignment horizontal="center" vertical="center" textRotation="255" wrapText="1"/>
    </xf>
    <xf numFmtId="0" fontId="0" fillId="19" borderId="133" xfId="0" applyFont="1" applyFill="1" applyBorder="1" applyAlignment="1">
      <alignment horizontal="center" vertical="center" textRotation="255" wrapText="1"/>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 xfId="0" applyFont="1" applyBorder="1" applyAlignment="1">
      <alignment horizontal="center" vertical="center"/>
    </xf>
    <xf numFmtId="200" fontId="0" fillId="0" borderId="141" xfId="0" applyNumberFormat="1" applyFont="1" applyBorder="1" applyAlignment="1">
      <alignment horizontal="center" vertical="center"/>
    </xf>
    <xf numFmtId="200" fontId="0" fillId="0" borderId="133" xfId="0" applyNumberFormat="1" applyFont="1" applyBorder="1" applyAlignment="1">
      <alignment horizontal="center" vertical="center"/>
    </xf>
    <xf numFmtId="0" fontId="41" fillId="0" borderId="188" xfId="0" applyFont="1" applyBorder="1" applyAlignment="1">
      <alignment horizontal="left" vertical="center"/>
    </xf>
    <xf numFmtId="0" fontId="41" fillId="0" borderId="11" xfId="0" applyFont="1" applyBorder="1" applyAlignment="1">
      <alignment horizontal="left" vertical="center"/>
    </xf>
    <xf numFmtId="0" fontId="41" fillId="0" borderId="62" xfId="0" applyFont="1" applyBorder="1" applyAlignment="1">
      <alignment horizontal="left" vertical="center"/>
    </xf>
    <xf numFmtId="0" fontId="0" fillId="0" borderId="188" xfId="0" applyFont="1" applyBorder="1" applyAlignment="1">
      <alignment horizontal="center" vertical="center"/>
    </xf>
    <xf numFmtId="0" fontId="0" fillId="0" borderId="11" xfId="0" applyFont="1" applyBorder="1" applyAlignment="1">
      <alignment horizontal="center" vertical="center"/>
    </xf>
    <xf numFmtId="0" fontId="0" fillId="0" borderId="62" xfId="0" applyFont="1" applyBorder="1" applyAlignment="1">
      <alignment horizontal="center" vertical="center"/>
    </xf>
    <xf numFmtId="201" fontId="0" fillId="0" borderId="11" xfId="4" applyNumberFormat="1" applyFont="1" applyBorder="1" applyAlignment="1">
      <alignment horizontal="center" vertical="center"/>
    </xf>
    <xf numFmtId="0" fontId="0" fillId="0" borderId="9" xfId="0" applyFont="1" applyBorder="1" applyAlignment="1">
      <alignment horizontal="center" vertical="center"/>
    </xf>
    <xf numFmtId="201" fontId="0" fillId="0" borderId="9" xfId="4" applyNumberFormat="1" applyFont="1" applyBorder="1" applyAlignment="1">
      <alignment horizontal="center" vertical="center"/>
    </xf>
    <xf numFmtId="0" fontId="0" fillId="0" borderId="406" xfId="0" applyFont="1" applyBorder="1" applyAlignment="1">
      <alignment horizontal="center" vertical="center" wrapText="1"/>
    </xf>
    <xf numFmtId="0" fontId="0" fillId="0" borderId="214" xfId="0" applyFont="1" applyBorder="1" applyAlignment="1">
      <alignment horizontal="center" vertical="center" wrapText="1"/>
    </xf>
    <xf numFmtId="0" fontId="0" fillId="0" borderId="407" xfId="0" applyFont="1" applyBorder="1" applyAlignment="1">
      <alignment horizontal="center" vertical="center" wrapText="1"/>
    </xf>
    <xf numFmtId="0" fontId="0" fillId="0" borderId="406" xfId="0" applyFont="1" applyBorder="1" applyAlignment="1">
      <alignment horizontal="center" vertical="center"/>
    </xf>
    <xf numFmtId="0" fontId="0" fillId="0" borderId="407" xfId="0" applyFont="1" applyBorder="1" applyAlignment="1">
      <alignment horizontal="center" vertical="center"/>
    </xf>
    <xf numFmtId="0" fontId="0" fillId="0" borderId="369" xfId="0" applyFont="1" applyBorder="1" applyAlignment="1">
      <alignment horizontal="center" vertical="center" wrapText="1"/>
    </xf>
    <xf numFmtId="0" fontId="0" fillId="0" borderId="186" xfId="0" applyFont="1" applyBorder="1" applyAlignment="1">
      <alignment horizontal="center" vertical="center" wrapText="1"/>
    </xf>
    <xf numFmtId="0" fontId="0" fillId="12" borderId="410" xfId="0" applyNumberFormat="1" applyFont="1" applyFill="1" applyBorder="1" applyAlignment="1" applyProtection="1">
      <alignment horizontal="center" vertical="center" shrinkToFit="1"/>
      <protection locked="0"/>
    </xf>
    <xf numFmtId="0" fontId="0" fillId="12" borderId="41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wrapText="1"/>
    </xf>
    <xf numFmtId="0" fontId="0" fillId="0" borderId="197"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41" fillId="0" borderId="0" xfId="0" applyFont="1" applyBorder="1" applyAlignment="1">
      <alignment horizontal="left" vertical="center"/>
    </xf>
    <xf numFmtId="0" fontId="0" fillId="0" borderId="0" xfId="0" applyFont="1" applyBorder="1" applyAlignment="1">
      <alignment horizontal="center" vertical="center"/>
    </xf>
    <xf numFmtId="201" fontId="0" fillId="0" borderId="0" xfId="4" applyNumberFormat="1" applyFont="1" applyBorder="1" applyAlignment="1">
      <alignment horizontal="center" vertical="center"/>
    </xf>
    <xf numFmtId="201" fontId="0" fillId="0" borderId="197" xfId="0" applyNumberFormat="1"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3" fillId="0" borderId="146" xfId="0" applyFont="1" applyBorder="1" applyAlignment="1">
      <alignment horizontal="left" vertical="center" wrapText="1"/>
    </xf>
    <xf numFmtId="0" fontId="13" fillId="0" borderId="144" xfId="0" applyFont="1" applyBorder="1" applyAlignment="1">
      <alignment horizontal="left" vertical="center" wrapText="1"/>
    </xf>
    <xf numFmtId="0" fontId="13" fillId="0" borderId="145" xfId="0" applyFont="1" applyBorder="1" applyAlignment="1">
      <alignment horizontal="left" vertical="center" wrapText="1"/>
    </xf>
    <xf numFmtId="0" fontId="0" fillId="0" borderId="345" xfId="0" applyBorder="1" applyAlignment="1">
      <alignment horizontal="center" vertical="center" wrapText="1"/>
    </xf>
    <xf numFmtId="0" fontId="0" fillId="0" borderId="347" xfId="0" applyBorder="1" applyAlignment="1">
      <alignment horizontal="center" vertical="center" wrapText="1"/>
    </xf>
    <xf numFmtId="0" fontId="1" fillId="0" borderId="109"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65" xfId="0" applyBorder="1" applyAlignment="1">
      <alignment horizontal="center" vertical="center"/>
    </xf>
    <xf numFmtId="0" fontId="13" fillId="0" borderId="0" xfId="0" applyFont="1" applyAlignment="1">
      <alignment vertical="center"/>
    </xf>
    <xf numFmtId="0" fontId="0" fillId="2" borderId="6" xfId="0" applyFill="1" applyBorder="1" applyAlignment="1">
      <alignment vertical="center"/>
    </xf>
    <xf numFmtId="0" fontId="0" fillId="2" borderId="80" xfId="0" applyFill="1" applyBorder="1" applyAlignment="1">
      <alignment horizontal="center" vertical="center"/>
    </xf>
    <xf numFmtId="0" fontId="0" fillId="2" borderId="79" xfId="0" applyFill="1" applyBorder="1" applyAlignment="1">
      <alignment horizontal="center" vertical="center"/>
    </xf>
    <xf numFmtId="189" fontId="0" fillId="2" borderId="211" xfId="0" applyNumberFormat="1" applyFill="1" applyBorder="1" applyAlignment="1">
      <alignment horizontal="center" vertical="center"/>
    </xf>
    <xf numFmtId="189" fontId="0" fillId="2" borderId="224" xfId="0" applyNumberFormat="1" applyFill="1" applyBorder="1" applyAlignment="1">
      <alignment horizontal="center" vertical="center"/>
    </xf>
    <xf numFmtId="0" fontId="0" fillId="2" borderId="174" xfId="0" applyFill="1" applyBorder="1" applyAlignment="1">
      <alignment horizontal="center" vertical="center" wrapText="1"/>
    </xf>
    <xf numFmtId="0" fontId="0" fillId="2" borderId="238" xfId="0" applyFill="1" applyBorder="1" applyAlignment="1">
      <alignment horizontal="center" vertical="center" wrapText="1"/>
    </xf>
    <xf numFmtId="0" fontId="0" fillId="2" borderId="6" xfId="0" applyFill="1" applyBorder="1" applyAlignment="1">
      <alignment vertical="center" wrapText="1"/>
    </xf>
    <xf numFmtId="0" fontId="0" fillId="2" borderId="80" xfId="0" applyFill="1" applyBorder="1" applyAlignment="1">
      <alignment horizontal="right" vertical="center"/>
    </xf>
    <xf numFmtId="0" fontId="0" fillId="2" borderId="26" xfId="0" applyFill="1" applyBorder="1" applyAlignment="1">
      <alignment horizontal="right" vertical="center"/>
    </xf>
    <xf numFmtId="0" fontId="0" fillId="2" borderId="211" xfId="0" applyFill="1" applyBorder="1" applyAlignment="1">
      <alignment horizontal="center" vertical="center"/>
    </xf>
    <xf numFmtId="0" fontId="0" fillId="2" borderId="224"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left" vertical="center"/>
    </xf>
    <xf numFmtId="0" fontId="0" fillId="2" borderId="174"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0" fillId="0" borderId="6" xfId="0" applyBorder="1" applyAlignment="1">
      <alignment vertical="center" wrapText="1"/>
    </xf>
    <xf numFmtId="0" fontId="0" fillId="0" borderId="6" xfId="0" applyBorder="1" applyAlignment="1">
      <alignment vertical="center"/>
    </xf>
    <xf numFmtId="0" fontId="1" fillId="10" borderId="190" xfId="0" applyFont="1" applyFill="1" applyBorder="1" applyAlignment="1">
      <alignment horizontal="center" vertical="center"/>
    </xf>
    <xf numFmtId="0" fontId="1" fillId="10" borderId="247" xfId="0" applyFont="1" applyFill="1" applyBorder="1" applyAlignment="1">
      <alignment horizontal="center" vertical="center"/>
    </xf>
    <xf numFmtId="0" fontId="0" fillId="2" borderId="71" xfId="0" applyFill="1" applyBorder="1" applyAlignment="1">
      <alignment horizontal="center" vertical="center"/>
    </xf>
    <xf numFmtId="0" fontId="0" fillId="2" borderId="43" xfId="0" applyFill="1" applyBorder="1" applyAlignment="1">
      <alignment horizontal="center" vertical="center"/>
    </xf>
    <xf numFmtId="0" fontId="0" fillId="2" borderId="55" xfId="0" applyFill="1" applyBorder="1" applyAlignment="1">
      <alignment horizontal="center" vertical="center"/>
    </xf>
    <xf numFmtId="0" fontId="0" fillId="0" borderId="43" xfId="0" applyBorder="1" applyAlignment="1">
      <alignment horizontal="center" vertical="center"/>
    </xf>
    <xf numFmtId="0" fontId="0" fillId="0" borderId="211" xfId="0" applyBorder="1" applyAlignment="1">
      <alignment horizontal="center" vertical="center" shrinkToFit="1"/>
    </xf>
    <xf numFmtId="0" fontId="0" fillId="0" borderId="224" xfId="0" applyBorder="1" applyAlignment="1">
      <alignment horizontal="center" vertical="center" shrinkToFit="1"/>
    </xf>
    <xf numFmtId="0" fontId="0" fillId="2" borderId="41" xfId="0" applyFill="1" applyBorder="1" applyAlignment="1">
      <alignment horizontal="left" vertical="center" wrapText="1"/>
    </xf>
    <xf numFmtId="0" fontId="0" fillId="2" borderId="87" xfId="0" applyFill="1" applyBorder="1" applyAlignment="1">
      <alignment horizontal="left" vertical="center" wrapText="1"/>
    </xf>
    <xf numFmtId="0" fontId="0" fillId="2" borderId="69" xfId="0" applyFill="1" applyBorder="1" applyAlignment="1">
      <alignment horizontal="left" vertical="center" wrapText="1"/>
    </xf>
    <xf numFmtId="193" fontId="0" fillId="2" borderId="38" xfId="0" applyNumberFormat="1" applyFill="1" applyBorder="1" applyAlignment="1">
      <alignment horizontal="left" vertical="center" wrapText="1"/>
    </xf>
    <xf numFmtId="193" fontId="0" fillId="2" borderId="11" xfId="0" applyNumberFormat="1" applyFill="1" applyBorder="1" applyAlignment="1">
      <alignment horizontal="left" vertical="center" wrapText="1"/>
    </xf>
    <xf numFmtId="193" fontId="0" fillId="2" borderId="28" xfId="0" applyNumberFormat="1"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40" xfId="0" applyFill="1" applyBorder="1" applyAlignment="1">
      <alignment horizontal="left" vertical="center" wrapText="1"/>
    </xf>
    <xf numFmtId="177" fontId="0" fillId="2" borderId="53" xfId="0" applyNumberFormat="1" applyFill="1" applyBorder="1" applyAlignment="1">
      <alignment horizontal="left" vertical="center" wrapText="1"/>
    </xf>
    <xf numFmtId="177" fontId="0" fillId="2" borderId="29" xfId="0" applyNumberFormat="1" applyFill="1" applyBorder="1" applyAlignment="1">
      <alignment horizontal="left" vertical="center" wrapText="1"/>
    </xf>
    <xf numFmtId="177" fontId="0" fillId="2" borderId="45" xfId="0" applyNumberFormat="1" applyFill="1" applyBorder="1" applyAlignment="1">
      <alignment horizontal="left" vertical="center" wrapText="1"/>
    </xf>
    <xf numFmtId="0" fontId="8" fillId="0" borderId="26" xfId="0" applyFont="1" applyFill="1" applyBorder="1" applyAlignment="1">
      <alignment horizontal="left" vertical="center"/>
    </xf>
    <xf numFmtId="0" fontId="8" fillId="0" borderId="42" xfId="0" applyFont="1" applyFill="1" applyBorder="1" applyAlignment="1">
      <alignment horizontal="left" vertical="center"/>
    </xf>
    <xf numFmtId="0" fontId="8" fillId="0" borderId="25" xfId="0" applyFont="1" applyFill="1" applyBorder="1" applyAlignment="1">
      <alignment horizontal="left" vertical="center"/>
    </xf>
    <xf numFmtId="0" fontId="8" fillId="0" borderId="27" xfId="0" applyFont="1" applyFill="1" applyBorder="1" applyAlignment="1">
      <alignment horizontal="left" vertical="center"/>
    </xf>
    <xf numFmtId="0" fontId="8" fillId="0" borderId="29" xfId="0" applyFont="1" applyFill="1" applyBorder="1" applyAlignment="1">
      <alignment horizontal="left" vertical="center"/>
    </xf>
    <xf numFmtId="0" fontId="8" fillId="0" borderId="45" xfId="0" applyFont="1" applyFill="1" applyBorder="1" applyAlignment="1">
      <alignment horizontal="left" vertical="center"/>
    </xf>
    <xf numFmtId="0" fontId="0" fillId="0" borderId="26" xfId="0" applyBorder="1" applyAlignment="1">
      <alignment horizontal="right" vertical="center" shrinkToFit="1"/>
    </xf>
    <xf numFmtId="0" fontId="0" fillId="0" borderId="55" xfId="0" applyBorder="1" applyAlignment="1">
      <alignment horizontal="center" vertical="center"/>
    </xf>
    <xf numFmtId="0" fontId="0" fillId="0" borderId="55" xfId="0" applyBorder="1" applyAlignment="1">
      <alignment horizontal="right" vertical="center"/>
    </xf>
    <xf numFmtId="0" fontId="0" fillId="0" borderId="43" xfId="0" applyBorder="1" applyAlignment="1">
      <alignment horizontal="right" vertical="center"/>
    </xf>
    <xf numFmtId="0" fontId="0" fillId="0" borderId="174" xfId="0" applyBorder="1" applyAlignment="1">
      <alignment horizontal="center" vertical="center" wrapText="1"/>
    </xf>
    <xf numFmtId="0" fontId="0" fillId="0" borderId="238" xfId="0" applyBorder="1" applyAlignment="1">
      <alignment horizontal="center" vertical="center" wrapText="1"/>
    </xf>
    <xf numFmtId="0" fontId="0" fillId="0" borderId="26" xfId="0" applyBorder="1" applyAlignment="1">
      <alignment horizontal="left" vertical="center" shrinkToFit="1"/>
    </xf>
    <xf numFmtId="0" fontId="0" fillId="0" borderId="42" xfId="0" applyBorder="1" applyAlignment="1">
      <alignment horizontal="left" vertical="center" shrinkToFit="1"/>
    </xf>
    <xf numFmtId="0" fontId="8" fillId="0" borderId="25" xfId="0" applyFont="1" applyBorder="1" applyAlignment="1">
      <alignment horizontal="left" vertical="center"/>
    </xf>
    <xf numFmtId="0" fontId="8" fillId="0" borderId="27" xfId="0" applyFont="1" applyBorder="1" applyAlignment="1">
      <alignment horizontal="lef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6" xfId="0" applyBorder="1" applyAlignment="1">
      <alignment horizontal="center" vertical="center"/>
    </xf>
    <xf numFmtId="189" fontId="0" fillId="0" borderId="25" xfId="0" applyNumberFormat="1" applyBorder="1" applyAlignment="1">
      <alignment horizontal="center" vertical="center" shrinkToFit="1"/>
    </xf>
    <xf numFmtId="0" fontId="0" fillId="0" borderId="29" xfId="0" applyBorder="1" applyAlignment="1">
      <alignment horizontal="center" vertical="center" wrapText="1"/>
    </xf>
    <xf numFmtId="0" fontId="0" fillId="0" borderId="80" xfId="0" applyBorder="1" applyAlignment="1">
      <alignment horizontal="center" vertical="center"/>
    </xf>
    <xf numFmtId="189" fontId="0" fillId="0" borderId="211" xfId="0" applyNumberFormat="1" applyBorder="1" applyAlignment="1">
      <alignment horizontal="center" vertical="center" shrinkToFit="1"/>
    </xf>
    <xf numFmtId="189" fontId="0" fillId="0" borderId="224" xfId="0" applyNumberFormat="1" applyBorder="1" applyAlignment="1">
      <alignment horizontal="center" vertical="center" shrinkToFit="1"/>
    </xf>
    <xf numFmtId="0" fontId="0" fillId="0" borderId="36" xfId="0" applyBorder="1" applyAlignment="1">
      <alignment horizontal="center" vertical="center"/>
    </xf>
    <xf numFmtId="181" fontId="0" fillId="0" borderId="80" xfId="0" applyNumberFormat="1" applyBorder="1" applyAlignment="1">
      <alignment horizontal="center" vertical="center"/>
    </xf>
    <xf numFmtId="181" fontId="0" fillId="0" borderId="26" xfId="0" applyNumberFormat="1" applyBorder="1" applyAlignment="1">
      <alignment horizontal="center" vertical="center"/>
    </xf>
    <xf numFmtId="0" fontId="1" fillId="2" borderId="71"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90" xfId="0" applyFont="1" applyFill="1" applyBorder="1" applyAlignment="1">
      <alignment horizontal="center" vertical="center"/>
    </xf>
    <xf numFmtId="0" fontId="1" fillId="2" borderId="247" xfId="0" applyFont="1" applyFill="1" applyBorder="1" applyAlignment="1">
      <alignment horizontal="center" vertical="center"/>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174" xfId="0" applyBorder="1" applyAlignment="1">
      <alignment horizontal="center" vertical="center" shrinkToFit="1"/>
    </xf>
    <xf numFmtId="0" fontId="0" fillId="0" borderId="238" xfId="0" applyBorder="1" applyAlignment="1">
      <alignment horizontal="center" vertical="center" shrinkToFit="1"/>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1" fillId="10" borderId="71" xfId="0" applyFont="1" applyFill="1" applyBorder="1" applyAlignment="1">
      <alignment horizontal="center" vertical="center"/>
    </xf>
    <xf numFmtId="0" fontId="1" fillId="10" borderId="36" xfId="0" applyFont="1" applyFill="1" applyBorder="1" applyAlignment="1">
      <alignment horizontal="center" vertical="center"/>
    </xf>
    <xf numFmtId="0" fontId="0" fillId="2" borderId="26" xfId="0" applyFill="1" applyBorder="1" applyAlignment="1">
      <alignment horizontal="left" vertical="center"/>
    </xf>
    <xf numFmtId="0" fontId="0" fillId="2" borderId="42" xfId="0" applyFill="1" applyBorder="1" applyAlignment="1">
      <alignment horizontal="left" vertical="center"/>
    </xf>
    <xf numFmtId="0" fontId="1" fillId="0" borderId="71" xfId="0" applyFont="1" applyBorder="1" applyAlignment="1">
      <alignment horizontal="center" vertical="center"/>
    </xf>
    <xf numFmtId="0" fontId="1" fillId="0" borderId="36" xfId="0" applyFont="1" applyBorder="1" applyAlignment="1">
      <alignment horizontal="center" vertical="center"/>
    </xf>
    <xf numFmtId="0" fontId="0" fillId="2" borderId="26" xfId="0" applyFill="1" applyBorder="1" applyAlignment="1">
      <alignment horizontal="center" vertical="center"/>
    </xf>
    <xf numFmtId="0" fontId="8" fillId="0" borderId="29" xfId="0" applyFont="1" applyBorder="1" applyAlignment="1">
      <alignment horizontal="left" vertical="center" wrapText="1"/>
    </xf>
    <xf numFmtId="0" fontId="8" fillId="0" borderId="238" xfId="0" applyFont="1" applyBorder="1" applyAlignment="1">
      <alignment horizontal="left" vertical="center" wrapText="1"/>
    </xf>
    <xf numFmtId="0" fontId="0" fillId="0" borderId="250" xfId="0" applyBorder="1" applyAlignment="1" applyProtection="1">
      <alignment horizontal="left" vertical="center" wrapText="1"/>
      <protection locked="0"/>
    </xf>
    <xf numFmtId="0" fontId="0" fillId="0" borderId="139" xfId="0" applyBorder="1" applyAlignment="1" applyProtection="1">
      <alignment horizontal="left" vertical="center" wrapText="1"/>
      <protection locked="0"/>
    </xf>
    <xf numFmtId="0" fontId="0" fillId="0" borderId="251" xfId="0" applyBorder="1" applyAlignment="1" applyProtection="1">
      <alignment horizontal="left" vertical="center" wrapText="1"/>
      <protection locked="0"/>
    </xf>
    <xf numFmtId="0" fontId="0" fillId="0" borderId="252"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83" xfId="0" applyBorder="1" applyAlignment="1" applyProtection="1">
      <alignment horizontal="left" vertical="center" wrapText="1"/>
      <protection locked="0"/>
    </xf>
    <xf numFmtId="0" fontId="0" fillId="0" borderId="253" xfId="0" applyBorder="1" applyAlignment="1" applyProtection="1">
      <alignment horizontal="left" vertical="center" wrapText="1"/>
      <protection locked="0"/>
    </xf>
    <xf numFmtId="0" fontId="0" fillId="0" borderId="254" xfId="0" applyBorder="1" applyAlignment="1" applyProtection="1">
      <alignment horizontal="left" vertical="center" wrapText="1"/>
      <protection locked="0"/>
    </xf>
    <xf numFmtId="0" fontId="0" fillId="0" borderId="255" xfId="0" applyBorder="1" applyAlignment="1" applyProtection="1">
      <alignment horizontal="left" vertical="center" wrapText="1"/>
      <protection locked="0"/>
    </xf>
    <xf numFmtId="0" fontId="0" fillId="0" borderId="43" xfId="0" applyBorder="1" applyAlignment="1">
      <alignment horizontal="left" vertical="center"/>
    </xf>
    <xf numFmtId="0" fontId="0" fillId="0" borderId="36" xfId="0" applyBorder="1" applyAlignment="1">
      <alignment horizontal="left" vertical="center"/>
    </xf>
    <xf numFmtId="0" fontId="0" fillId="0" borderId="80" xfId="0" applyBorder="1" applyAlignment="1">
      <alignment horizontal="left" vertical="center" wrapText="1"/>
    </xf>
    <xf numFmtId="0" fontId="0" fillId="0" borderId="42" xfId="0" applyBorder="1" applyAlignment="1">
      <alignment horizontal="left" vertical="center" wrapText="1"/>
    </xf>
    <xf numFmtId="0" fontId="0" fillId="0" borderId="248" xfId="0" applyBorder="1" applyAlignment="1">
      <alignment horizontal="center" vertical="center"/>
    </xf>
    <xf numFmtId="0" fontId="0" fillId="0" borderId="249" xfId="0" applyBorder="1" applyAlignment="1">
      <alignment horizontal="center" vertical="center"/>
    </xf>
    <xf numFmtId="0" fontId="0" fillId="0" borderId="0" xfId="0" applyBorder="1" applyAlignment="1">
      <alignment horizontal="left" vertical="center" shrinkToFit="1"/>
    </xf>
    <xf numFmtId="0" fontId="0" fillId="0" borderId="40" xfId="0" applyBorder="1" applyAlignment="1">
      <alignment horizontal="left" vertical="center" shrinkToFit="1"/>
    </xf>
    <xf numFmtId="0" fontId="0" fillId="0" borderId="26" xfId="0" applyBorder="1" applyAlignment="1">
      <alignment horizontal="left" vertical="center"/>
    </xf>
    <xf numFmtId="0" fontId="8" fillId="0" borderId="5" xfId="0" applyFont="1" applyBorder="1" applyAlignment="1">
      <alignment vertical="center" wrapText="1"/>
    </xf>
    <xf numFmtId="0" fontId="8" fillId="0" borderId="68" xfId="0" applyFont="1" applyBorder="1" applyAlignment="1">
      <alignment vertical="center" wrapText="1"/>
    </xf>
    <xf numFmtId="0" fontId="0" fillId="0" borderId="90" xfId="0" applyBorder="1" applyAlignment="1">
      <alignment horizontal="center" vertical="center" wrapText="1"/>
    </xf>
    <xf numFmtId="0" fontId="0" fillId="0" borderId="87" xfId="0" applyBorder="1" applyAlignment="1">
      <alignment horizontal="center" vertical="center" wrapText="1"/>
    </xf>
    <xf numFmtId="0" fontId="0" fillId="0" borderId="256" xfId="0" applyBorder="1" applyAlignment="1">
      <alignment horizontal="center" vertical="center" wrapText="1"/>
    </xf>
    <xf numFmtId="0" fontId="0" fillId="0" borderId="90" xfId="0" applyBorder="1" applyAlignment="1">
      <alignment horizontal="left" vertical="center" wrapText="1"/>
    </xf>
    <xf numFmtId="0" fontId="0" fillId="0" borderId="256" xfId="0" applyBorder="1" applyAlignment="1">
      <alignment horizontal="left" vertical="center" wrapText="1"/>
    </xf>
    <xf numFmtId="0" fontId="0" fillId="0" borderId="69" xfId="0" applyBorder="1" applyAlignment="1">
      <alignment horizontal="center" vertical="center" wrapText="1"/>
    </xf>
    <xf numFmtId="0" fontId="0" fillId="0" borderId="68" xfId="0" applyBorder="1" applyAlignment="1">
      <alignment vertical="center" wrapText="1"/>
    </xf>
    <xf numFmtId="0" fontId="0" fillId="0" borderId="71" xfId="0" applyBorder="1" applyAlignment="1">
      <alignment horizontal="left" vertical="center"/>
    </xf>
    <xf numFmtId="0" fontId="0" fillId="0" borderId="248" xfId="0" applyBorder="1" applyAlignment="1">
      <alignment horizontal="left" vertical="center" shrinkToFit="1"/>
    </xf>
    <xf numFmtId="0" fontId="0" fillId="0" borderId="80" xfId="0" applyBorder="1" applyAlignment="1">
      <alignment horizontal="center" vertical="center" shrinkToFit="1"/>
    </xf>
    <xf numFmtId="0" fontId="0" fillId="0" borderId="79" xfId="0" applyBorder="1" applyAlignment="1">
      <alignment horizontal="center" vertical="center" shrinkToFit="1"/>
    </xf>
    <xf numFmtId="0" fontId="0" fillId="0" borderId="55" xfId="0" applyBorder="1" applyAlignment="1">
      <alignment horizontal="left" vertical="center"/>
    </xf>
    <xf numFmtId="0" fontId="13" fillId="0" borderId="55" xfId="0" applyFont="1" applyBorder="1" applyAlignment="1">
      <alignment horizontal="left" vertical="center" wrapText="1"/>
    </xf>
    <xf numFmtId="0" fontId="13" fillId="0" borderId="72" xfId="0" applyFont="1" applyBorder="1" applyAlignment="1">
      <alignment horizontal="left" vertical="center" wrapText="1"/>
    </xf>
    <xf numFmtId="0" fontId="8" fillId="0" borderId="79" xfId="0" applyFont="1" applyBorder="1" applyAlignment="1">
      <alignment horizontal="left" vertical="center" wrapText="1"/>
    </xf>
    <xf numFmtId="0" fontId="11" fillId="0" borderId="238" xfId="0" applyFont="1" applyBorder="1" applyAlignment="1">
      <alignment horizontal="left" vertical="center" wrapText="1"/>
    </xf>
    <xf numFmtId="0" fontId="0" fillId="0" borderId="257" xfId="0" applyBorder="1" applyAlignment="1">
      <alignment horizontal="center" vertical="center"/>
    </xf>
    <xf numFmtId="0" fontId="0" fillId="0" borderId="258" xfId="0" applyBorder="1" applyAlignment="1">
      <alignment horizontal="center" vertical="center"/>
    </xf>
    <xf numFmtId="0" fontId="0" fillId="0" borderId="0" xfId="0" applyAlignment="1">
      <alignment horizontal="center" vertical="center"/>
    </xf>
    <xf numFmtId="0" fontId="0" fillId="0" borderId="197" xfId="0" applyBorder="1" applyAlignment="1">
      <alignment horizontal="center" vertical="center" shrinkToFit="1"/>
    </xf>
    <xf numFmtId="0" fontId="0" fillId="0" borderId="89" xfId="0" applyBorder="1" applyAlignment="1">
      <alignment horizontal="center" vertical="center" shrinkToFit="1"/>
    </xf>
    <xf numFmtId="0" fontId="0" fillId="0" borderId="259" xfId="0" applyBorder="1" applyAlignment="1">
      <alignment horizontal="center" vertical="center" wrapText="1"/>
    </xf>
    <xf numFmtId="0" fontId="0" fillId="0" borderId="186" xfId="0" applyBorder="1" applyAlignment="1">
      <alignment horizontal="center" vertical="center"/>
    </xf>
    <xf numFmtId="0" fontId="0" fillId="0" borderId="259" xfId="0" applyBorder="1" applyAlignment="1">
      <alignment horizontal="center" vertical="center" shrinkToFit="1"/>
    </xf>
    <xf numFmtId="0" fontId="0" fillId="0" borderId="186" xfId="0" applyBorder="1" applyAlignment="1">
      <alignment horizontal="center" vertical="center" shrinkToFit="1"/>
    </xf>
    <xf numFmtId="0" fontId="0" fillId="0" borderId="103" xfId="0" applyBorder="1" applyAlignment="1">
      <alignment horizontal="center" vertical="center" shrinkToFit="1"/>
    </xf>
    <xf numFmtId="0" fontId="12" fillId="0" borderId="260" xfId="0" applyFont="1" applyBorder="1" applyAlignment="1">
      <alignment horizontal="center" vertical="center" wrapText="1"/>
    </xf>
    <xf numFmtId="0" fontId="12" fillId="0" borderId="91" xfId="0" applyFont="1" applyBorder="1" applyAlignment="1">
      <alignment horizontal="center" vertical="center" wrapText="1"/>
    </xf>
    <xf numFmtId="0" fontId="8" fillId="0" borderId="197"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89" xfId="0" applyFont="1" applyBorder="1" applyAlignment="1">
      <alignment horizontal="center" vertical="center" wrapText="1"/>
    </xf>
    <xf numFmtId="0" fontId="0" fillId="0" borderId="276" xfId="0" applyBorder="1" applyAlignment="1">
      <alignment horizontal="center" vertical="center"/>
    </xf>
    <xf numFmtId="0" fontId="0" fillId="0" borderId="285" xfId="0" applyBorder="1" applyAlignment="1">
      <alignment horizontal="center" vertical="center"/>
    </xf>
    <xf numFmtId="0" fontId="0" fillId="0" borderId="259" xfId="0" applyBorder="1" applyAlignment="1">
      <alignment horizontal="center" vertical="center"/>
    </xf>
    <xf numFmtId="0" fontId="0" fillId="0" borderId="186" xfId="0" applyBorder="1">
      <alignment vertical="center"/>
    </xf>
    <xf numFmtId="0" fontId="1" fillId="0" borderId="13"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61" xfId="0" applyFont="1" applyBorder="1" applyAlignment="1" applyProtection="1">
      <alignment vertical="center" wrapText="1"/>
      <protection locked="0"/>
    </xf>
    <xf numFmtId="0" fontId="1" fillId="0" borderId="262" xfId="0" applyFont="1" applyBorder="1" applyAlignment="1" applyProtection="1">
      <alignment horizontal="center" vertical="center" wrapText="1"/>
      <protection locked="0"/>
    </xf>
    <xf numFmtId="0" fontId="0" fillId="0" borderId="261" xfId="0" applyBorder="1" applyAlignment="1" applyProtection="1">
      <alignment vertical="center"/>
      <protection locked="0"/>
    </xf>
    <xf numFmtId="0" fontId="1" fillId="0" borderId="20" xfId="0" applyFont="1" applyBorder="1" applyAlignment="1">
      <alignment horizontal="right" vertical="center" shrinkToFit="1"/>
    </xf>
    <xf numFmtId="0" fontId="1" fillId="0" borderId="263" xfId="0" applyFont="1" applyBorder="1" applyAlignment="1">
      <alignment horizontal="right" vertical="center" shrinkToFit="1"/>
    </xf>
    <xf numFmtId="0" fontId="1" fillId="0" borderId="264" xfId="0" applyFont="1" applyBorder="1" applyAlignment="1" applyProtection="1">
      <alignment vertical="center" wrapText="1"/>
      <protection locked="0"/>
    </xf>
    <xf numFmtId="0" fontId="0" fillId="0" borderId="265" xfId="0" applyBorder="1" applyAlignment="1" applyProtection="1">
      <alignment vertical="center" wrapText="1"/>
      <protection locked="0"/>
    </xf>
    <xf numFmtId="0" fontId="1" fillId="0" borderId="13" xfId="0" applyFont="1" applyBorder="1" applyAlignment="1">
      <alignment vertical="center" wrapText="1"/>
    </xf>
    <xf numFmtId="0" fontId="1" fillId="0" borderId="261" xfId="0" applyFont="1" applyBorder="1" applyAlignment="1">
      <alignment vertical="center" wrapText="1"/>
    </xf>
    <xf numFmtId="0" fontId="1" fillId="0" borderId="261" xfId="0" applyFont="1" applyBorder="1" applyAlignment="1" applyProtection="1">
      <alignment horizontal="center" vertical="center" wrapText="1"/>
      <protection locked="0"/>
    </xf>
    <xf numFmtId="0" fontId="1" fillId="0" borderId="176" xfId="0" applyFont="1" applyBorder="1" applyAlignment="1" applyProtection="1">
      <alignment vertical="center" wrapText="1"/>
      <protection locked="0"/>
    </xf>
    <xf numFmtId="0" fontId="1" fillId="0" borderId="254" xfId="0" applyFont="1" applyBorder="1" applyAlignment="1" applyProtection="1">
      <alignment vertical="center" wrapText="1"/>
      <protection locked="0"/>
    </xf>
    <xf numFmtId="0" fontId="1" fillId="0" borderId="266" xfId="0" applyFont="1" applyBorder="1" applyAlignment="1" applyProtection="1">
      <alignment vertical="center" wrapText="1"/>
      <protection locked="0"/>
    </xf>
    <xf numFmtId="0" fontId="1" fillId="0" borderId="1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72" xfId="0" applyFont="1" applyBorder="1" applyAlignment="1" applyProtection="1">
      <alignment vertical="center" wrapText="1"/>
      <protection locked="0"/>
    </xf>
    <xf numFmtId="0" fontId="1" fillId="0" borderId="273" xfId="0" applyFont="1" applyBorder="1" applyAlignment="1" applyProtection="1">
      <alignment vertical="center" wrapText="1"/>
      <protection locked="0"/>
    </xf>
    <xf numFmtId="0" fontId="1" fillId="0" borderId="265" xfId="0" applyFont="1" applyBorder="1" applyAlignment="1" applyProtection="1">
      <alignment vertical="center" wrapText="1"/>
      <protection locked="0"/>
    </xf>
    <xf numFmtId="0" fontId="1" fillId="0" borderId="253" xfId="0" applyFont="1" applyBorder="1" applyAlignment="1" applyProtection="1">
      <alignment vertical="center" shrinkToFit="1"/>
      <protection locked="0"/>
    </xf>
    <xf numFmtId="0" fontId="0" fillId="0" borderId="266" xfId="0" applyBorder="1" applyAlignment="1" applyProtection="1">
      <alignment vertical="center"/>
      <protection locked="0"/>
    </xf>
    <xf numFmtId="0" fontId="1" fillId="0" borderId="452" xfId="0" applyFont="1" applyBorder="1" applyAlignment="1">
      <alignment vertical="center" wrapText="1"/>
    </xf>
    <xf numFmtId="0" fontId="1" fillId="0" borderId="451" xfId="0" applyFont="1" applyBorder="1" applyAlignment="1">
      <alignment vertical="center" wrapText="1"/>
    </xf>
    <xf numFmtId="0" fontId="0" fillId="0" borderId="188" xfId="0" applyBorder="1" applyAlignment="1">
      <alignment horizontal="center" vertical="center"/>
    </xf>
    <xf numFmtId="0" fontId="0" fillId="0" borderId="11" xfId="0" applyBorder="1" applyAlignment="1">
      <alignment horizontal="center" vertical="center"/>
    </xf>
    <xf numFmtId="0" fontId="0" fillId="0" borderId="62" xfId="0" applyBorder="1" applyAlignment="1">
      <alignment horizontal="center" vertical="center"/>
    </xf>
    <xf numFmtId="0" fontId="0" fillId="0" borderId="41" xfId="0" applyBorder="1" applyAlignment="1">
      <alignment vertical="center" wrapText="1"/>
    </xf>
    <xf numFmtId="0" fontId="0" fillId="0" borderId="69" xfId="0" applyBorder="1" applyAlignment="1">
      <alignment vertical="center" wrapText="1"/>
    </xf>
    <xf numFmtId="0" fontId="0" fillId="0" borderId="59" xfId="0" applyBorder="1" applyAlignment="1">
      <alignment vertical="center" wrapText="1"/>
    </xf>
    <xf numFmtId="0" fontId="0" fillId="0" borderId="247" xfId="0" applyBorder="1" applyAlignment="1">
      <alignment vertical="center" wrapText="1"/>
    </xf>
    <xf numFmtId="0" fontId="0" fillId="0" borderId="54" xfId="0"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shrinkToFit="1"/>
    </xf>
    <xf numFmtId="0" fontId="0" fillId="0" borderId="270" xfId="0" applyBorder="1" applyAlignment="1">
      <alignment horizontal="center" vertical="center" wrapText="1" shrinkToFit="1"/>
    </xf>
    <xf numFmtId="0" fontId="0" fillId="5" borderId="18" xfId="0" applyFill="1" applyBorder="1" applyAlignment="1">
      <alignment horizontal="right" vertical="center"/>
    </xf>
    <xf numFmtId="0" fontId="0" fillId="5" borderId="3" xfId="0" applyFill="1" applyBorder="1" applyAlignment="1">
      <alignment horizontal="right" vertical="center"/>
    </xf>
    <xf numFmtId="0" fontId="0" fillId="3" borderId="271" xfId="0" applyFill="1" applyBorder="1" applyAlignment="1">
      <alignment horizontal="right" vertical="center"/>
    </xf>
    <xf numFmtId="0" fontId="0" fillId="3" borderId="133" xfId="0" applyFill="1" applyBorder="1" applyAlignment="1">
      <alignment horizontal="right" vertical="center"/>
    </xf>
    <xf numFmtId="0" fontId="0" fillId="0" borderId="59" xfId="0" applyBorder="1" applyAlignment="1">
      <alignment horizontal="center" vertical="center" wrapText="1"/>
    </xf>
    <xf numFmtId="0" fontId="0" fillId="0" borderId="20" xfId="0" applyBorder="1" applyAlignment="1">
      <alignment horizontal="center" vertical="center" wrapText="1"/>
    </xf>
    <xf numFmtId="0" fontId="0" fillId="0" borderId="247" xfId="0" applyBorder="1" applyAlignment="1">
      <alignment horizontal="center" vertical="center" wrapText="1"/>
    </xf>
    <xf numFmtId="0" fontId="1" fillId="0" borderId="253" xfId="0" applyFont="1" applyBorder="1" applyAlignment="1" applyProtection="1">
      <alignment vertical="center" wrapText="1"/>
      <protection locked="0"/>
    </xf>
    <xf numFmtId="0" fontId="0" fillId="0" borderId="266" xfId="0" applyBorder="1" applyAlignment="1" applyProtection="1">
      <alignment vertical="center" wrapText="1"/>
      <protection locked="0"/>
    </xf>
    <xf numFmtId="0" fontId="0" fillId="0" borderId="261" xfId="0" applyBorder="1" applyAlignment="1" applyProtection="1">
      <alignment vertical="center" wrapText="1"/>
      <protection locked="0"/>
    </xf>
    <xf numFmtId="0" fontId="0" fillId="0" borderId="44" xfId="0" applyBorder="1" applyAlignment="1">
      <alignment horizontal="center" vertical="center" textRotation="255"/>
    </xf>
    <xf numFmtId="0" fontId="0" fillId="0" borderId="8" xfId="0" applyBorder="1" applyAlignment="1">
      <alignment horizontal="center" vertical="center" textRotation="255"/>
    </xf>
    <xf numFmtId="0" fontId="0" fillId="0" borderId="137" xfId="0" applyBorder="1" applyAlignment="1">
      <alignment horizontal="center" vertical="center" textRotation="255"/>
    </xf>
    <xf numFmtId="0" fontId="0" fillId="0" borderId="54" xfId="0" applyBorder="1" applyAlignment="1">
      <alignment horizontal="center" vertical="center"/>
    </xf>
    <xf numFmtId="0" fontId="0" fillId="0" borderId="4" xfId="0" applyBorder="1" applyAlignment="1">
      <alignment vertical="center"/>
    </xf>
    <xf numFmtId="0" fontId="0" fillId="0" borderId="109"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0" xfId="0" applyBorder="1" applyAlignment="1">
      <alignment vertical="center" shrinkToFit="1"/>
    </xf>
    <xf numFmtId="0" fontId="0" fillId="0" borderId="0" xfId="0" applyAlignment="1">
      <alignment vertical="center"/>
    </xf>
    <xf numFmtId="0" fontId="0" fillId="0" borderId="2" xfId="0" applyBorder="1" applyAlignment="1">
      <alignment vertical="center" shrinkToFit="1"/>
    </xf>
    <xf numFmtId="0" fontId="0" fillId="0" borderId="2" xfId="0" applyBorder="1" applyAlignment="1">
      <alignment vertical="center"/>
    </xf>
    <xf numFmtId="0" fontId="13" fillId="0" borderId="274" xfId="0" applyFont="1" applyBorder="1" applyAlignment="1" applyProtection="1">
      <alignment horizontal="left" vertical="top" wrapText="1"/>
      <protection locked="0"/>
    </xf>
    <xf numFmtId="0" fontId="13" fillId="0" borderId="201" xfId="0" applyFont="1" applyBorder="1" applyAlignment="1" applyProtection="1">
      <alignment horizontal="left" vertical="top" wrapText="1"/>
      <protection locked="0"/>
    </xf>
    <xf numFmtId="0" fontId="13" fillId="0" borderId="275" xfId="0" applyFont="1" applyBorder="1" applyAlignment="1" applyProtection="1">
      <alignment horizontal="left" vertical="top" wrapText="1"/>
      <protection locked="0"/>
    </xf>
    <xf numFmtId="0" fontId="1" fillId="0" borderId="11" xfId="0" applyFont="1" applyBorder="1" applyAlignment="1">
      <alignment horizontal="left" vertical="center" wrapText="1"/>
    </xf>
    <xf numFmtId="0" fontId="1" fillId="0" borderId="28" xfId="0" applyFont="1" applyBorder="1" applyAlignment="1">
      <alignment horizontal="left" vertical="center" wrapText="1"/>
    </xf>
    <xf numFmtId="0" fontId="0" fillId="0" borderId="71" xfId="0" applyFill="1" applyBorder="1" applyAlignment="1">
      <alignment horizontal="right" vertical="center" wrapText="1"/>
    </xf>
    <xf numFmtId="0" fontId="0" fillId="0" borderId="43" xfId="0" applyFill="1" applyBorder="1" applyAlignment="1">
      <alignment horizontal="right" vertical="center" wrapText="1"/>
    </xf>
    <xf numFmtId="0" fontId="11" fillId="13" borderId="55" xfId="0" applyFont="1" applyFill="1" applyBorder="1" applyAlignment="1">
      <alignment horizontal="center" vertical="center" wrapText="1"/>
    </xf>
    <xf numFmtId="0" fontId="11" fillId="13" borderId="72" xfId="0" applyFont="1" applyFill="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6" xfId="0" applyFont="1" applyBorder="1" applyAlignment="1">
      <alignment horizontal="center" vertical="center" wrapText="1"/>
    </xf>
    <xf numFmtId="0" fontId="8" fillId="0" borderId="274" xfId="0" applyFont="1" applyBorder="1" applyAlignment="1" applyProtection="1">
      <alignment horizontal="left" vertical="center" wrapText="1"/>
      <protection locked="0"/>
    </xf>
    <xf numFmtId="0" fontId="8" fillId="0" borderId="201" xfId="0" applyFont="1" applyBorder="1" applyAlignment="1" applyProtection="1">
      <alignment horizontal="left" vertical="center" wrapText="1"/>
      <protection locked="0"/>
    </xf>
    <xf numFmtId="0" fontId="8" fillId="0" borderId="275" xfId="0" applyFont="1" applyBorder="1" applyAlignment="1" applyProtection="1">
      <alignment horizontal="left" vertical="center" wrapText="1"/>
      <protection locked="0"/>
    </xf>
    <xf numFmtId="0" fontId="0" fillId="0" borderId="0" xfId="0" applyBorder="1" applyAlignment="1" applyProtection="1">
      <alignment vertical="center"/>
      <protection locked="0"/>
    </xf>
    <xf numFmtId="0" fontId="1" fillId="0" borderId="262" xfId="0" applyFont="1" applyBorder="1" applyAlignment="1" applyProtection="1">
      <alignment vertical="center" wrapText="1"/>
      <protection locked="0"/>
    </xf>
    <xf numFmtId="0" fontId="0" fillId="0" borderId="11" xfId="0" applyBorder="1" applyAlignment="1">
      <alignment vertical="center"/>
    </xf>
    <xf numFmtId="0" fontId="0" fillId="0" borderId="62" xfId="0" applyBorder="1" applyAlignment="1">
      <alignment vertical="center"/>
    </xf>
    <xf numFmtId="0" fontId="0" fillId="0" borderId="274" xfId="0" applyBorder="1" applyAlignment="1" applyProtection="1">
      <alignment horizontal="left" vertical="center" wrapText="1"/>
      <protection locked="0"/>
    </xf>
    <xf numFmtId="0" fontId="0" fillId="0" borderId="201" xfId="0" applyBorder="1" applyAlignment="1" applyProtection="1">
      <alignment horizontal="left" vertical="center" wrapText="1"/>
      <protection locked="0"/>
    </xf>
    <xf numFmtId="0" fontId="0" fillId="0" borderId="275" xfId="0" applyBorder="1" applyAlignment="1" applyProtection="1">
      <alignment horizontal="left" vertical="center" wrapText="1"/>
      <protection locked="0"/>
    </xf>
    <xf numFmtId="0" fontId="0" fillId="0" borderId="20" xfId="0" applyBorder="1" applyAlignment="1">
      <alignment vertical="center" wrapText="1"/>
    </xf>
    <xf numFmtId="0" fontId="0" fillId="0" borderId="254" xfId="0" applyBorder="1" applyAlignment="1" applyProtection="1">
      <alignment vertical="center"/>
      <protection locked="0"/>
    </xf>
    <xf numFmtId="0" fontId="0" fillId="24" borderId="262" xfId="0" applyFont="1" applyFill="1" applyBorder="1" applyAlignment="1" applyProtection="1">
      <alignment vertical="center" wrapText="1"/>
      <protection locked="0"/>
    </xf>
    <xf numFmtId="0" fontId="0" fillId="24" borderId="261" xfId="0" applyFill="1" applyBorder="1" applyAlignment="1" applyProtection="1">
      <alignment vertical="center"/>
      <protection locked="0"/>
    </xf>
    <xf numFmtId="0" fontId="13" fillId="24" borderId="0" xfId="0" applyFont="1" applyFill="1" applyBorder="1" applyAlignment="1" applyProtection="1">
      <alignment vertical="center" wrapText="1"/>
      <protection locked="0"/>
    </xf>
    <xf numFmtId="0" fontId="13" fillId="24" borderId="0" xfId="0" applyFont="1" applyFill="1" applyBorder="1" applyAlignment="1" applyProtection="1">
      <alignment vertical="center"/>
      <protection locked="0"/>
    </xf>
    <xf numFmtId="0" fontId="13" fillId="24" borderId="261" xfId="0" applyFont="1" applyFill="1" applyBorder="1" applyAlignment="1" applyProtection="1">
      <alignment vertical="center"/>
      <protection locked="0"/>
    </xf>
    <xf numFmtId="0" fontId="0" fillId="0" borderId="2" xfId="0" applyBorder="1" applyAlignment="1">
      <alignment horizontal="right" vertical="center"/>
    </xf>
    <xf numFmtId="0" fontId="0" fillId="0" borderId="65" xfId="0" applyBorder="1" applyAlignment="1">
      <alignment horizontal="right" vertical="center"/>
    </xf>
    <xf numFmtId="0" fontId="8" fillId="24" borderId="0" xfId="0" applyFont="1" applyFill="1" applyBorder="1" applyAlignment="1" applyProtection="1">
      <alignment vertical="center" wrapText="1"/>
      <protection locked="0"/>
    </xf>
    <xf numFmtId="0" fontId="8" fillId="24" borderId="0" xfId="0" applyFont="1" applyFill="1" applyBorder="1" applyAlignment="1" applyProtection="1">
      <alignment vertical="center"/>
      <protection locked="0"/>
    </xf>
    <xf numFmtId="0" fontId="8" fillId="24" borderId="261" xfId="0" applyFont="1" applyFill="1" applyBorder="1" applyAlignment="1" applyProtection="1">
      <alignment vertical="center"/>
      <protection locked="0"/>
    </xf>
    <xf numFmtId="0" fontId="1" fillId="24" borderId="262" xfId="0" applyFont="1" applyFill="1" applyBorder="1" applyAlignment="1" applyProtection="1">
      <alignment vertical="center" wrapText="1"/>
      <protection locked="0"/>
    </xf>
    <xf numFmtId="0" fontId="8" fillId="24" borderId="13" xfId="0" applyFont="1" applyFill="1" applyBorder="1" applyAlignment="1" applyProtection="1">
      <alignment horizontal="left" vertical="center"/>
      <protection locked="0"/>
    </xf>
    <xf numFmtId="0" fontId="8" fillId="24" borderId="0" xfId="0" applyFont="1" applyFill="1" applyAlignment="1" applyProtection="1">
      <alignment horizontal="left" vertical="center"/>
      <protection locked="0"/>
    </xf>
    <xf numFmtId="0" fontId="8" fillId="24" borderId="261" xfId="0" applyFont="1" applyFill="1" applyBorder="1" applyAlignment="1" applyProtection="1">
      <alignment horizontal="left" vertical="center"/>
      <protection locked="0"/>
    </xf>
    <xf numFmtId="0" fontId="0" fillId="24" borderId="264" xfId="0" applyFont="1" applyFill="1" applyBorder="1" applyAlignment="1" applyProtection="1">
      <alignment vertical="center" wrapText="1"/>
      <protection locked="0"/>
    </xf>
    <xf numFmtId="0" fontId="0" fillId="24" borderId="265" xfId="0" applyFill="1" applyBorder="1" applyAlignment="1" applyProtection="1">
      <alignment vertical="center"/>
      <protection locked="0"/>
    </xf>
    <xf numFmtId="0" fontId="0" fillId="24" borderId="273" xfId="0" applyFont="1" applyFill="1" applyBorder="1" applyAlignment="1" applyProtection="1">
      <alignment vertical="center" wrapText="1"/>
      <protection locked="0"/>
    </xf>
    <xf numFmtId="0" fontId="0" fillId="24" borderId="273" xfId="0" applyFill="1" applyBorder="1" applyAlignment="1" applyProtection="1">
      <alignment vertical="center"/>
      <protection locked="0"/>
    </xf>
    <xf numFmtId="0" fontId="8" fillId="24" borderId="13" xfId="0" applyFont="1" applyFill="1" applyBorder="1" applyAlignment="1" applyProtection="1">
      <alignment horizontal="left" vertical="center" wrapText="1"/>
      <protection locked="0"/>
    </xf>
    <xf numFmtId="0" fontId="8" fillId="24" borderId="0" xfId="0" applyFont="1" applyFill="1" applyBorder="1" applyAlignment="1" applyProtection="1">
      <alignment horizontal="left" vertical="center" wrapText="1"/>
      <protection locked="0"/>
    </xf>
    <xf numFmtId="0" fontId="8" fillId="24" borderId="261" xfId="0" applyFont="1" applyFill="1" applyBorder="1" applyAlignment="1" applyProtection="1">
      <alignment horizontal="left" vertical="center" wrapText="1"/>
      <protection locked="0"/>
    </xf>
    <xf numFmtId="0" fontId="1" fillId="0" borderId="262" xfId="0" applyFont="1" applyFill="1" applyBorder="1" applyAlignment="1" applyProtection="1">
      <alignment horizontal="left" vertical="center" wrapText="1"/>
      <protection locked="0"/>
    </xf>
    <xf numFmtId="0" fontId="1" fillId="0" borderId="261"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61" xfId="0" applyFont="1" applyFill="1" applyBorder="1" applyAlignment="1" applyProtection="1">
      <alignment horizontal="left" vertical="center" wrapText="1"/>
      <protection locked="0"/>
    </xf>
    <xf numFmtId="0" fontId="13" fillId="0" borderId="94" xfId="0" applyFont="1" applyBorder="1" applyAlignment="1">
      <alignment horizontal="center" vertical="center" wrapText="1"/>
    </xf>
    <xf numFmtId="0" fontId="13" fillId="0" borderId="94" xfId="0" applyFont="1" applyBorder="1" applyAlignment="1">
      <alignment horizontal="center" vertical="center"/>
    </xf>
    <xf numFmtId="0" fontId="0" fillId="0" borderId="93" xfId="0" applyBorder="1" applyAlignment="1">
      <alignment horizontal="center" vertical="center" shrinkToFit="1"/>
    </xf>
    <xf numFmtId="0" fontId="1" fillId="0" borderId="0" xfId="0" applyFont="1" applyAlignment="1">
      <alignment horizontal="left" vertical="center"/>
    </xf>
    <xf numFmtId="0" fontId="0" fillId="0" borderId="0" xfId="0" applyBorder="1" applyAlignment="1">
      <alignment horizontal="left" vertical="center"/>
    </xf>
    <xf numFmtId="0" fontId="0" fillId="0" borderId="197" xfId="0" applyBorder="1" applyAlignment="1">
      <alignment horizontal="center" vertical="center" wrapText="1"/>
    </xf>
    <xf numFmtId="0" fontId="0" fillId="0" borderId="259" xfId="0" applyBorder="1" applyAlignment="1">
      <alignment horizontal="center" vertical="center" wrapText="1" shrinkToFit="1"/>
    </xf>
    <xf numFmtId="0" fontId="1" fillId="5" borderId="0" xfId="0" applyFont="1" applyFill="1" applyAlignment="1">
      <alignment horizontal="center" vertical="center"/>
    </xf>
    <xf numFmtId="0" fontId="2" fillId="0" borderId="289" xfId="0" applyFont="1" applyBorder="1" applyAlignment="1">
      <alignment horizontal="center" vertical="center" wrapText="1"/>
    </xf>
    <xf numFmtId="0" fontId="2" fillId="0" borderId="317" xfId="0" applyFont="1" applyBorder="1" applyAlignment="1">
      <alignment horizontal="center" vertical="center" wrapText="1"/>
    </xf>
    <xf numFmtId="0" fontId="0" fillId="8" borderId="233" xfId="0" applyFill="1" applyBorder="1" applyAlignment="1">
      <alignment horizontal="center" vertical="center"/>
    </xf>
    <xf numFmtId="0" fontId="0" fillId="8" borderId="318" xfId="0" applyFill="1" applyBorder="1" applyAlignment="1">
      <alignment horizontal="center" vertical="center"/>
    </xf>
    <xf numFmtId="0" fontId="0" fillId="8" borderId="165" xfId="0" applyFill="1" applyBorder="1" applyAlignment="1">
      <alignment horizontal="center" vertical="center"/>
    </xf>
    <xf numFmtId="0" fontId="0" fillId="8" borderId="319" xfId="0" applyFill="1" applyBorder="1" applyAlignment="1">
      <alignment horizontal="center" vertical="center"/>
    </xf>
    <xf numFmtId="0" fontId="0" fillId="8" borderId="288" xfId="0" applyFill="1" applyBorder="1" applyAlignment="1">
      <alignment horizontal="center" vertical="center"/>
    </xf>
    <xf numFmtId="0" fontId="0" fillId="8" borderId="320" xfId="0" applyFill="1" applyBorder="1" applyAlignment="1">
      <alignment horizontal="center" vertical="center"/>
    </xf>
    <xf numFmtId="0" fontId="1" fillId="0" borderId="112" xfId="0" applyFont="1" applyBorder="1" applyAlignment="1" applyProtection="1">
      <alignment horizontal="center" vertical="center" shrinkToFit="1"/>
      <protection locked="0"/>
    </xf>
    <xf numFmtId="0" fontId="1" fillId="0" borderId="321"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319" xfId="0" applyFont="1" applyBorder="1" applyAlignment="1" applyProtection="1">
      <alignment horizontal="center" vertical="center" shrinkToFit="1"/>
      <protection locked="0"/>
    </xf>
    <xf numFmtId="0" fontId="1" fillId="0" borderId="124" xfId="0" applyFont="1" applyBorder="1" applyAlignment="1" applyProtection="1">
      <alignment horizontal="center" vertical="center" shrinkToFit="1"/>
      <protection locked="0"/>
    </xf>
    <xf numFmtId="0" fontId="1" fillId="0" borderId="320" xfId="0" applyFont="1" applyBorder="1" applyAlignment="1" applyProtection="1">
      <alignment horizontal="center" vertical="center" shrinkToFit="1"/>
      <protection locked="0"/>
    </xf>
    <xf numFmtId="0" fontId="0" fillId="0" borderId="390" xfId="0" applyFont="1" applyFill="1" applyBorder="1" applyAlignment="1">
      <alignment horizontal="center" vertical="center"/>
    </xf>
    <xf numFmtId="0" fontId="0" fillId="0" borderId="391" xfId="0" applyFont="1" applyFill="1" applyBorder="1" applyAlignment="1">
      <alignment horizontal="center" vertical="center"/>
    </xf>
    <xf numFmtId="0" fontId="7" fillId="0" borderId="0" xfId="0" applyFont="1" applyAlignment="1">
      <alignment horizontal="right" vertical="center"/>
    </xf>
    <xf numFmtId="0" fontId="0" fillId="0" borderId="197"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369" xfId="0" applyFont="1" applyFill="1" applyBorder="1" applyAlignment="1">
      <alignment horizontal="center" vertical="center" shrinkToFit="1"/>
    </xf>
    <xf numFmtId="0" fontId="0" fillId="0" borderId="371"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0" borderId="368" xfId="0" applyFont="1" applyFill="1" applyBorder="1" applyAlignment="1">
      <alignment horizontal="center" vertical="center" shrinkToFit="1"/>
    </xf>
    <xf numFmtId="0" fontId="0" fillId="0" borderId="370" xfId="0" applyFont="1" applyFill="1" applyBorder="1" applyAlignment="1">
      <alignment horizontal="center" vertical="center" shrinkToFit="1"/>
    </xf>
    <xf numFmtId="0" fontId="0" fillId="13" borderId="426" xfId="0" applyFont="1" applyFill="1" applyBorder="1" applyAlignment="1">
      <alignment horizontal="center" vertical="center" shrinkToFit="1"/>
    </xf>
    <xf numFmtId="0" fontId="0" fillId="13" borderId="425" xfId="0" applyFont="1" applyFill="1" applyBorder="1" applyAlignment="1">
      <alignment horizontal="center" vertical="center" shrinkToFit="1"/>
    </xf>
    <xf numFmtId="0" fontId="0" fillId="13" borderId="427" xfId="0" applyFont="1" applyFill="1" applyBorder="1" applyAlignment="1">
      <alignment horizontal="center" vertical="center" shrinkToFit="1"/>
    </xf>
    <xf numFmtId="187" fontId="1" fillId="0" borderId="277" xfId="2" applyNumberFormat="1" applyFont="1" applyFill="1" applyBorder="1" applyAlignment="1" applyProtection="1">
      <alignment horizontal="center" vertical="center"/>
    </xf>
    <xf numFmtId="187" fontId="1" fillId="0" borderId="278" xfId="2" applyNumberFormat="1" applyFont="1" applyFill="1" applyBorder="1" applyAlignment="1" applyProtection="1">
      <alignment horizontal="center" vertical="center"/>
    </xf>
    <xf numFmtId="187" fontId="1" fillId="0" borderId="279" xfId="2" applyNumberFormat="1" applyFont="1" applyFill="1" applyBorder="1" applyAlignment="1" applyProtection="1">
      <alignment horizontal="center" vertical="center"/>
    </xf>
    <xf numFmtId="187" fontId="1" fillId="0" borderId="376" xfId="2" applyNumberFormat="1" applyFont="1" applyFill="1" applyBorder="1" applyAlignment="1" applyProtection="1">
      <alignment horizontal="center" vertical="center"/>
    </xf>
    <xf numFmtId="187" fontId="1" fillId="0" borderId="378" xfId="2" applyNumberFormat="1" applyFont="1" applyFill="1" applyBorder="1" applyAlignment="1" applyProtection="1">
      <alignment horizontal="center" vertical="center"/>
    </xf>
    <xf numFmtId="187" fontId="1" fillId="0" borderId="420" xfId="2" applyNumberFormat="1" applyFont="1" applyFill="1" applyBorder="1" applyAlignment="1" applyProtection="1">
      <alignment horizontal="center" vertical="center"/>
    </xf>
    <xf numFmtId="0" fontId="6" fillId="0" borderId="0" xfId="1" applyFont="1" applyFill="1" applyAlignment="1" applyProtection="1">
      <alignment horizontal="center"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3" borderId="280" xfId="2" applyFont="1" applyFill="1" applyBorder="1" applyAlignment="1" applyProtection="1">
      <alignment vertical="center" shrinkToFit="1"/>
    </xf>
    <xf numFmtId="0" fontId="1" fillId="3" borderId="267" xfId="2" applyFont="1" applyFill="1" applyBorder="1" applyAlignment="1" applyProtection="1">
      <alignment vertical="center" shrinkToFit="1"/>
    </xf>
    <xf numFmtId="0" fontId="1" fillId="3" borderId="290" xfId="2" applyFont="1" applyFill="1" applyBorder="1" applyAlignment="1" applyProtection="1">
      <alignment vertical="center" shrinkToFit="1"/>
    </xf>
    <xf numFmtId="0" fontId="1" fillId="3" borderId="265" xfId="2" applyFont="1" applyFill="1" applyBorder="1" applyAlignment="1" applyProtection="1">
      <alignment vertical="center" shrinkToFit="1"/>
    </xf>
    <xf numFmtId="0" fontId="1" fillId="0" borderId="281" xfId="2" applyFont="1" applyFill="1" applyBorder="1" applyAlignment="1" applyProtection="1">
      <alignment vertical="center" shrinkToFit="1"/>
    </xf>
    <xf numFmtId="0" fontId="1" fillId="0" borderId="111" xfId="2" applyFont="1" applyFill="1" applyBorder="1" applyAlignment="1" applyProtection="1">
      <alignment vertical="center" shrinkToFit="1"/>
    </xf>
    <xf numFmtId="0" fontId="1" fillId="0" borderId="282" xfId="2" applyFont="1" applyFill="1" applyBorder="1" applyAlignment="1" applyProtection="1">
      <alignment vertical="center" shrinkToFit="1"/>
    </xf>
    <xf numFmtId="0" fontId="1" fillId="0" borderId="283" xfId="2" applyFont="1" applyFill="1" applyBorder="1" applyAlignment="1" applyProtection="1">
      <alignment vertical="center" shrinkToFit="1"/>
    </xf>
    <xf numFmtId="0" fontId="1" fillId="0" borderId="39" xfId="2" applyFont="1" applyFill="1" applyBorder="1" applyAlignment="1" applyProtection="1">
      <alignment vertical="center" shrinkToFit="1"/>
    </xf>
    <xf numFmtId="0" fontId="1" fillId="0" borderId="165" xfId="2" applyFont="1" applyFill="1" applyBorder="1" applyAlignment="1" applyProtection="1">
      <alignment vertical="center" shrinkToFit="1"/>
    </xf>
    <xf numFmtId="0" fontId="1" fillId="6" borderId="165" xfId="2" applyFont="1" applyFill="1" applyBorder="1" applyAlignment="1" applyProtection="1">
      <alignment vertical="center" shrinkToFit="1"/>
    </xf>
    <xf numFmtId="0" fontId="1" fillId="6" borderId="39" xfId="2" applyFont="1" applyFill="1" applyBorder="1" applyAlignment="1" applyProtection="1">
      <alignment vertical="center" shrinkToFit="1"/>
    </xf>
    <xf numFmtId="0" fontId="1" fillId="0" borderId="250" xfId="2" applyFont="1" applyFill="1" applyBorder="1" applyAlignment="1" applyProtection="1">
      <alignment vertical="center" shrinkToFit="1"/>
    </xf>
    <xf numFmtId="0" fontId="1" fillId="0" borderId="123" xfId="2" applyFont="1" applyFill="1" applyBorder="1" applyAlignment="1" applyProtection="1">
      <alignment vertical="center" shrinkToFit="1"/>
    </xf>
    <xf numFmtId="0" fontId="1" fillId="0" borderId="288" xfId="2" applyFont="1" applyFill="1" applyBorder="1" applyAlignment="1" applyProtection="1">
      <alignment vertical="center" shrinkToFit="1"/>
    </xf>
    <xf numFmtId="0" fontId="1" fillId="6" borderId="288" xfId="2" applyFont="1" applyFill="1" applyBorder="1" applyAlignment="1" applyProtection="1">
      <alignment vertical="center" shrinkToFit="1"/>
    </xf>
    <xf numFmtId="0" fontId="1" fillId="6" borderId="123" xfId="2" applyFont="1" applyFill="1" applyBorder="1" applyAlignment="1" applyProtection="1">
      <alignment vertical="center" shrinkToFit="1"/>
    </xf>
    <xf numFmtId="0" fontId="1" fillId="3" borderId="282" xfId="2" applyFont="1" applyFill="1" applyBorder="1" applyAlignment="1" applyProtection="1">
      <alignment horizontal="center" vertical="center" shrinkToFit="1"/>
    </xf>
    <xf numFmtId="0" fontId="1" fillId="3" borderId="111" xfId="2" applyFont="1" applyFill="1" applyBorder="1" applyAlignment="1" applyProtection="1">
      <alignment horizontal="center" vertical="center" shrinkToFit="1"/>
    </xf>
    <xf numFmtId="0" fontId="1" fillId="5" borderId="289" xfId="2" applyFont="1" applyFill="1" applyBorder="1" applyAlignment="1" applyProtection="1">
      <alignment vertical="center" shrinkToFit="1"/>
    </xf>
    <xf numFmtId="0" fontId="1" fillId="5" borderId="92" xfId="2" applyFont="1" applyFill="1" applyBorder="1" applyAlignment="1" applyProtection="1">
      <alignment vertical="center" shrinkToFit="1"/>
    </xf>
    <xf numFmtId="0" fontId="1" fillId="7" borderId="289" xfId="2" applyFont="1" applyFill="1" applyBorder="1" applyAlignment="1" applyProtection="1">
      <alignment vertical="center" shrinkToFit="1"/>
    </xf>
    <xf numFmtId="0" fontId="1" fillId="7" borderId="92" xfId="2" applyFont="1" applyFill="1" applyBorder="1" applyAlignment="1" applyProtection="1">
      <alignment vertical="center" shrinkToFit="1"/>
    </xf>
    <xf numFmtId="0" fontId="1" fillId="0" borderId="446" xfId="2" applyFont="1" applyFill="1" applyBorder="1" applyAlignment="1" applyProtection="1">
      <alignment vertical="center" shrinkToFit="1"/>
    </xf>
    <xf numFmtId="0" fontId="1" fillId="0" borderId="447" xfId="2" applyFont="1" applyFill="1" applyBorder="1" applyAlignment="1" applyProtection="1">
      <alignment vertical="center" shrinkToFit="1"/>
    </xf>
    <xf numFmtId="0" fontId="1" fillId="0" borderId="448" xfId="2" applyFont="1" applyFill="1" applyBorder="1" applyAlignment="1" applyProtection="1">
      <alignment vertical="center" shrinkToFit="1"/>
    </xf>
    <xf numFmtId="0" fontId="1" fillId="3" borderId="448" xfId="2" applyFont="1" applyFill="1" applyBorder="1" applyAlignment="1" applyProtection="1">
      <alignment horizontal="center" vertical="center" shrinkToFit="1"/>
    </xf>
    <xf numFmtId="0" fontId="1" fillId="3" borderId="447" xfId="2" applyFont="1" applyFill="1" applyBorder="1" applyAlignment="1" applyProtection="1">
      <alignment horizontal="center" vertical="center" shrinkToFit="1"/>
    </xf>
    <xf numFmtId="0" fontId="6" fillId="0" borderId="0" xfId="1" applyFont="1" applyFill="1" applyAlignment="1">
      <alignment horizontal="left" vertical="center"/>
    </xf>
    <xf numFmtId="0" fontId="3" fillId="0" borderId="0" xfId="2" applyFont="1" applyFill="1" applyBorder="1" applyAlignment="1">
      <alignment vertical="center"/>
    </xf>
    <xf numFmtId="176" fontId="7" fillId="0" borderId="286" xfId="1" applyNumberFormat="1" applyFont="1" applyFill="1" applyBorder="1" applyAlignment="1">
      <alignment horizontal="center" vertical="center"/>
    </xf>
    <xf numFmtId="176" fontId="7" fillId="0" borderId="287" xfId="1" applyNumberFormat="1" applyFont="1" applyFill="1" applyBorder="1" applyAlignment="1">
      <alignment horizontal="center" vertical="center"/>
    </xf>
    <xf numFmtId="0" fontId="0" fillId="0" borderId="356"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342" xfId="0" applyBorder="1" applyAlignment="1" applyProtection="1">
      <alignment horizontal="left" vertical="center"/>
      <protection locked="0"/>
    </xf>
    <xf numFmtId="198" fontId="52" fillId="17" borderId="361" xfId="0" applyNumberFormat="1" applyFont="1" applyFill="1" applyBorder="1" applyAlignment="1" applyProtection="1">
      <alignment horizontal="center" vertical="center"/>
    </xf>
    <xf numFmtId="198" fontId="52" fillId="17" borderId="366" xfId="0" applyNumberFormat="1" applyFont="1" applyFill="1" applyBorder="1" applyAlignment="1" applyProtection="1">
      <alignment horizontal="center" vertical="center"/>
    </xf>
    <xf numFmtId="0" fontId="0" fillId="0" borderId="350" xfId="0" applyBorder="1" applyAlignment="1" applyProtection="1">
      <alignment vertical="center" wrapText="1"/>
      <protection locked="0"/>
    </xf>
    <xf numFmtId="0" fontId="0" fillId="0" borderId="352" xfId="0" applyBorder="1" applyAlignment="1" applyProtection="1">
      <alignment vertical="center" wrapText="1"/>
      <protection locked="0"/>
    </xf>
    <xf numFmtId="0" fontId="0" fillId="0" borderId="353" xfId="0" applyBorder="1" applyAlignment="1" applyProtection="1">
      <alignment vertical="center" wrapText="1"/>
      <protection locked="0"/>
    </xf>
    <xf numFmtId="0" fontId="0" fillId="0" borderId="328" xfId="0" applyBorder="1" applyAlignment="1" applyProtection="1">
      <alignment vertical="center" wrapText="1"/>
      <protection locked="0"/>
    </xf>
    <xf numFmtId="0" fontId="0" fillId="0" borderId="363" xfId="0" applyBorder="1" applyAlignment="1" applyProtection="1">
      <alignment vertical="center" wrapText="1"/>
      <protection locked="0"/>
    </xf>
    <xf numFmtId="0" fontId="0" fillId="0" borderId="364" xfId="0" applyBorder="1" applyAlignment="1" applyProtection="1">
      <alignment vertical="center" wrapText="1"/>
      <protection locked="0"/>
    </xf>
    <xf numFmtId="0" fontId="0" fillId="15" borderId="4" xfId="0" applyFill="1" applyBorder="1" applyAlignment="1" applyProtection="1">
      <alignment horizontal="left" vertical="center"/>
    </xf>
    <xf numFmtId="0" fontId="0" fillId="15" borderId="0" xfId="0" applyFill="1" applyBorder="1" applyAlignment="1" applyProtection="1">
      <alignment horizontal="left" vertical="center"/>
    </xf>
    <xf numFmtId="0" fontId="0" fillId="15" borderId="43" xfId="0" applyFill="1" applyBorder="1" applyAlignment="1" applyProtection="1">
      <alignment horizontal="left" vertical="center"/>
    </xf>
    <xf numFmtId="0" fontId="0" fillId="15" borderId="36" xfId="0" applyFill="1" applyBorder="1" applyAlignment="1" applyProtection="1">
      <alignment horizontal="left" vertical="center"/>
    </xf>
    <xf numFmtId="0" fontId="0" fillId="0" borderId="350" xfId="0" applyBorder="1" applyAlignment="1" applyProtection="1">
      <alignment horizontal="center" vertical="center"/>
      <protection locked="0"/>
    </xf>
    <xf numFmtId="0" fontId="0" fillId="0" borderId="351" xfId="0" applyBorder="1" applyAlignment="1" applyProtection="1">
      <alignment horizontal="center" vertical="center"/>
      <protection locked="0"/>
    </xf>
    <xf numFmtId="0" fontId="0" fillId="0" borderId="352" xfId="0" applyBorder="1" applyAlignment="1" applyProtection="1">
      <alignment horizontal="center" vertical="center"/>
      <protection locked="0"/>
    </xf>
    <xf numFmtId="0" fontId="0" fillId="0" borderId="354" xfId="0" applyBorder="1" applyAlignment="1" applyProtection="1">
      <alignment horizontal="center" vertical="center"/>
      <protection locked="0"/>
    </xf>
    <xf numFmtId="0" fontId="0" fillId="0" borderId="324" xfId="0" applyBorder="1" applyAlignment="1" applyProtection="1">
      <alignment horizontal="center" vertical="center"/>
      <protection locked="0"/>
    </xf>
    <xf numFmtId="0" fontId="0" fillId="0" borderId="323" xfId="0" applyBorder="1" applyAlignment="1" applyProtection="1">
      <alignment horizontal="center" vertical="center"/>
      <protection locked="0"/>
    </xf>
    <xf numFmtId="0" fontId="3" fillId="0" borderId="2" xfId="0" applyFont="1" applyBorder="1" applyAlignment="1">
      <alignment horizontal="left" vertical="center"/>
    </xf>
    <xf numFmtId="0" fontId="0" fillId="15" borderId="37" xfId="0" applyFill="1" applyBorder="1" applyAlignment="1" applyProtection="1">
      <alignment horizontal="center" vertical="center"/>
    </xf>
    <xf numFmtId="0" fontId="0" fillId="15" borderId="18" xfId="0" applyFill="1" applyBorder="1" applyAlignment="1" applyProtection="1">
      <alignment horizontal="center" vertical="center"/>
    </xf>
    <xf numFmtId="0" fontId="0" fillId="15" borderId="271" xfId="0" applyFill="1" applyBorder="1" applyAlignment="1" applyProtection="1">
      <alignment horizontal="center" vertical="center"/>
    </xf>
    <xf numFmtId="0" fontId="0" fillId="0" borderId="345" xfId="0" applyBorder="1" applyAlignment="1" applyProtection="1">
      <alignment horizontal="left" vertical="center"/>
      <protection locked="0"/>
    </xf>
    <xf numFmtId="0" fontId="0" fillId="0" borderId="346" xfId="0" applyBorder="1" applyAlignment="1" applyProtection="1">
      <alignment horizontal="left" vertical="center"/>
      <protection locked="0"/>
    </xf>
    <xf numFmtId="0" fontId="0" fillId="0" borderId="347" xfId="0" applyBorder="1" applyAlignment="1" applyProtection="1">
      <alignment horizontal="left" vertical="center"/>
      <protection locked="0"/>
    </xf>
    <xf numFmtId="0" fontId="0" fillId="15" borderId="349" xfId="0" applyFill="1" applyBorder="1" applyAlignment="1" applyProtection="1">
      <alignment horizontal="left" vertical="center"/>
    </xf>
    <xf numFmtId="0" fontId="0" fillId="15" borderId="3" xfId="0" applyFill="1" applyBorder="1" applyAlignment="1" applyProtection="1">
      <alignment horizontal="left" vertical="center"/>
    </xf>
    <xf numFmtId="0" fontId="0" fillId="15" borderId="10" xfId="0" applyFill="1" applyBorder="1" applyAlignment="1" applyProtection="1">
      <alignment horizontal="left" vertical="center"/>
    </xf>
    <xf numFmtId="0" fontId="0" fillId="0" borderId="350" xfId="0" applyBorder="1" applyAlignment="1" applyProtection="1">
      <alignment horizontal="left" vertical="center" wrapText="1"/>
      <protection locked="0"/>
    </xf>
    <xf numFmtId="0" fontId="0" fillId="0" borderId="351" xfId="0" applyBorder="1" applyAlignment="1" applyProtection="1">
      <alignment horizontal="left" vertical="center" wrapText="1"/>
      <protection locked="0"/>
    </xf>
    <xf numFmtId="0" fontId="0" fillId="0" borderId="352" xfId="0" applyBorder="1" applyAlignment="1" applyProtection="1">
      <alignment horizontal="left" vertical="center" wrapText="1"/>
      <protection locked="0"/>
    </xf>
    <xf numFmtId="0" fontId="0" fillId="0" borderId="35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8" xfId="0" applyBorder="1" applyAlignment="1" applyProtection="1">
      <alignment horizontal="left" vertical="center" wrapText="1"/>
      <protection locked="0"/>
    </xf>
    <xf numFmtId="0" fontId="0" fillId="0" borderId="354" xfId="0" applyBorder="1" applyAlignment="1" applyProtection="1">
      <alignment horizontal="left" vertical="center" wrapText="1"/>
      <protection locked="0"/>
    </xf>
    <xf numFmtId="0" fontId="0" fillId="0" borderId="324" xfId="0" applyBorder="1" applyAlignment="1" applyProtection="1">
      <alignment horizontal="left" vertical="center" wrapText="1"/>
      <protection locked="0"/>
    </xf>
    <xf numFmtId="0" fontId="0" fillId="0" borderId="323" xfId="0" applyBorder="1" applyAlignment="1" applyProtection="1">
      <alignment horizontal="left" vertical="center" wrapText="1"/>
      <protection locked="0"/>
    </xf>
    <xf numFmtId="0" fontId="0" fillId="16" borderId="43" xfId="0" applyFill="1" applyBorder="1" applyAlignment="1" applyProtection="1">
      <alignment horizontal="left" vertical="center"/>
    </xf>
    <xf numFmtId="0" fontId="0" fillId="16" borderId="36" xfId="0" applyFill="1" applyBorder="1" applyAlignment="1" applyProtection="1">
      <alignment horizontal="left" vertical="center"/>
    </xf>
    <xf numFmtId="0" fontId="0" fillId="1" borderId="43" xfId="0" applyFill="1" applyBorder="1" applyAlignment="1" applyProtection="1">
      <alignment horizontal="left" vertical="center"/>
    </xf>
    <xf numFmtId="0" fontId="0" fillId="1" borderId="36" xfId="0" applyFill="1" applyBorder="1" applyAlignment="1" applyProtection="1">
      <alignment horizontal="left" vertical="center"/>
    </xf>
    <xf numFmtId="0" fontId="0" fillId="23" borderId="350" xfId="0" applyFill="1" applyBorder="1" applyAlignment="1" applyProtection="1">
      <alignment horizontal="left" vertical="top" wrapText="1"/>
    </xf>
    <xf numFmtId="0" fontId="0" fillId="23" borderId="351" xfId="0" applyFill="1" applyBorder="1" applyAlignment="1" applyProtection="1">
      <alignment horizontal="left" vertical="top" wrapText="1"/>
    </xf>
    <xf numFmtId="0" fontId="0" fillId="23" borderId="352" xfId="0" applyFill="1" applyBorder="1" applyAlignment="1" applyProtection="1">
      <alignment horizontal="left" vertical="top" wrapText="1"/>
    </xf>
    <xf numFmtId="0" fontId="0" fillId="23" borderId="353" xfId="0" applyFill="1" applyBorder="1" applyAlignment="1" applyProtection="1">
      <alignment horizontal="left" vertical="top" wrapText="1"/>
    </xf>
    <xf numFmtId="0" fontId="0" fillId="23" borderId="0" xfId="0" applyFill="1" applyBorder="1" applyAlignment="1" applyProtection="1">
      <alignment horizontal="left" vertical="top" wrapText="1"/>
    </xf>
    <xf numFmtId="0" fontId="0" fillId="23" borderId="328" xfId="0" applyFill="1" applyBorder="1" applyAlignment="1" applyProtection="1">
      <alignment horizontal="left" vertical="top" wrapText="1"/>
    </xf>
    <xf numFmtId="0" fontId="0" fillId="23" borderId="354" xfId="0" applyFill="1" applyBorder="1" applyAlignment="1" applyProtection="1">
      <alignment horizontal="left" vertical="top" wrapText="1"/>
    </xf>
    <xf numFmtId="0" fontId="0" fillId="23" borderId="324" xfId="0" applyFill="1" applyBorder="1" applyAlignment="1" applyProtection="1">
      <alignment horizontal="left" vertical="top" wrapText="1"/>
    </xf>
    <xf numFmtId="0" fontId="0" fillId="23" borderId="323" xfId="0" applyFill="1" applyBorder="1" applyAlignment="1" applyProtection="1">
      <alignment horizontal="left" vertical="top" wrapText="1"/>
    </xf>
    <xf numFmtId="0" fontId="0" fillId="13" borderId="4" xfId="0" applyFill="1" applyBorder="1" applyAlignment="1" applyProtection="1">
      <alignment horizontal="left" vertical="center"/>
    </xf>
    <xf numFmtId="0" fontId="0" fillId="13" borderId="0" xfId="0" applyFill="1" applyBorder="1" applyAlignment="1" applyProtection="1">
      <alignment horizontal="left" vertical="center"/>
    </xf>
    <xf numFmtId="0" fontId="0" fillId="15" borderId="165" xfId="0" applyFill="1" applyBorder="1" applyAlignment="1" applyProtection="1">
      <alignment horizontal="left" vertical="center"/>
    </xf>
    <xf numFmtId="0" fontId="0" fillId="23" borderId="350" xfId="0" applyFill="1" applyBorder="1" applyAlignment="1" applyProtection="1">
      <alignment horizontal="left" vertical="top"/>
    </xf>
    <xf numFmtId="0" fontId="0" fillId="23" borderId="351" xfId="0" applyFill="1" applyBorder="1" applyAlignment="1" applyProtection="1">
      <alignment horizontal="left" vertical="top"/>
    </xf>
    <xf numFmtId="0" fontId="0" fillId="23" borderId="352" xfId="0" applyFill="1" applyBorder="1" applyAlignment="1" applyProtection="1">
      <alignment horizontal="left" vertical="top"/>
    </xf>
    <xf numFmtId="0" fontId="0" fillId="23" borderId="353" xfId="0" applyFill="1" applyBorder="1" applyAlignment="1" applyProtection="1">
      <alignment horizontal="left" vertical="top"/>
    </xf>
    <xf numFmtId="0" fontId="0" fillId="23" borderId="0" xfId="0" applyFill="1" applyBorder="1" applyAlignment="1" applyProtection="1">
      <alignment horizontal="left" vertical="top"/>
    </xf>
    <xf numFmtId="0" fontId="0" fillId="23" borderId="328" xfId="0" applyFill="1" applyBorder="1" applyAlignment="1" applyProtection="1">
      <alignment horizontal="left" vertical="top"/>
    </xf>
    <xf numFmtId="0" fontId="0" fillId="23" borderId="354" xfId="0" applyFill="1" applyBorder="1" applyAlignment="1" applyProtection="1">
      <alignment horizontal="left" vertical="top"/>
    </xf>
    <xf numFmtId="0" fontId="0" fillId="23" borderId="324" xfId="0" applyFill="1" applyBorder="1" applyAlignment="1" applyProtection="1">
      <alignment horizontal="left" vertical="top"/>
    </xf>
    <xf numFmtId="0" fontId="0" fillId="23" borderId="323" xfId="0" applyFill="1" applyBorder="1" applyAlignment="1" applyProtection="1">
      <alignment horizontal="left" vertical="top"/>
    </xf>
    <xf numFmtId="0" fontId="0" fillId="1" borderId="11" xfId="0" applyFill="1" applyBorder="1" applyAlignment="1" applyProtection="1">
      <alignment horizontal="left" vertical="center"/>
    </xf>
    <xf numFmtId="0" fontId="0" fillId="1" borderId="28" xfId="0" applyFill="1" applyBorder="1" applyAlignment="1" applyProtection="1">
      <alignment horizontal="left" vertical="center"/>
    </xf>
    <xf numFmtId="0" fontId="0" fillId="1" borderId="3" xfId="0" applyFill="1" applyBorder="1" applyAlignment="1" applyProtection="1">
      <alignment horizontal="left" vertical="center"/>
    </xf>
    <xf numFmtId="0" fontId="0" fillId="1" borderId="10" xfId="0" applyFill="1" applyBorder="1" applyAlignment="1" applyProtection="1">
      <alignment horizontal="left" vertical="center"/>
    </xf>
    <xf numFmtId="0" fontId="0" fillId="13" borderId="38" xfId="0" applyFill="1" applyBorder="1" applyAlignment="1" applyProtection="1">
      <alignment horizontal="left" vertical="center"/>
    </xf>
    <xf numFmtId="0" fontId="0" fillId="13" borderId="11" xfId="0" applyFill="1" applyBorder="1" applyAlignment="1" applyProtection="1">
      <alignment horizontal="left" vertical="center"/>
    </xf>
    <xf numFmtId="0" fontId="0" fillId="13" borderId="182" xfId="0" applyFill="1" applyBorder="1" applyAlignment="1" applyProtection="1">
      <alignment horizontal="left" vertical="center"/>
    </xf>
    <xf numFmtId="196" fontId="0" fillId="1" borderId="43" xfId="0" applyNumberFormat="1" applyFill="1" applyBorder="1" applyAlignment="1" applyProtection="1">
      <alignment horizontal="center" vertical="center"/>
    </xf>
    <xf numFmtId="196" fontId="0" fillId="1" borderId="36" xfId="0" applyNumberFormat="1" applyFill="1" applyBorder="1" applyAlignment="1" applyProtection="1">
      <alignment horizontal="center" vertical="center"/>
    </xf>
    <xf numFmtId="0" fontId="0" fillId="0" borderId="355" xfId="0" applyBorder="1" applyAlignment="1" applyProtection="1">
      <alignment horizontal="left" vertical="center" wrapText="1"/>
      <protection locked="0"/>
    </xf>
    <xf numFmtId="0" fontId="0" fillId="0" borderId="329" xfId="0" applyBorder="1" applyAlignment="1" applyProtection="1">
      <alignment horizontal="left" vertical="center"/>
      <protection locked="0"/>
    </xf>
    <xf numFmtId="0" fontId="0" fillId="0" borderId="328" xfId="0" applyBorder="1" applyAlignment="1" applyProtection="1">
      <alignment horizontal="left" vertical="center"/>
      <protection locked="0"/>
    </xf>
    <xf numFmtId="0" fontId="0" fillId="0" borderId="354" xfId="0" applyBorder="1" applyAlignment="1" applyProtection="1">
      <alignment horizontal="left" vertical="center"/>
      <protection locked="0"/>
    </xf>
    <xf numFmtId="0" fontId="0" fillId="0" borderId="323" xfId="0" applyBorder="1" applyAlignment="1" applyProtection="1">
      <alignment horizontal="left" vertical="center"/>
      <protection locked="0"/>
    </xf>
    <xf numFmtId="0" fontId="0" fillId="0" borderId="365" xfId="0" applyBorder="1" applyAlignment="1" applyProtection="1">
      <alignment horizontal="left" vertical="center"/>
      <protection locked="0"/>
    </xf>
    <xf numFmtId="0" fontId="0" fillId="0" borderId="326" xfId="0" applyBorder="1" applyAlignment="1" applyProtection="1">
      <alignment horizontal="left" vertical="center"/>
      <protection locked="0"/>
    </xf>
    <xf numFmtId="0" fontId="0" fillId="0" borderId="343" xfId="0" applyBorder="1" applyAlignment="1" applyProtection="1">
      <alignment horizontal="left" vertical="center"/>
      <protection locked="0"/>
    </xf>
    <xf numFmtId="198" fontId="0" fillId="17" borderId="361" xfId="0" applyNumberFormat="1" applyFill="1" applyBorder="1" applyAlignment="1" applyProtection="1">
      <alignment horizontal="center" vertical="center"/>
    </xf>
    <xf numFmtId="198" fontId="0" fillId="17" borderId="366" xfId="0" applyNumberFormat="1" applyFill="1" applyBorder="1" applyAlignment="1" applyProtection="1">
      <alignment horizontal="center" vertical="center"/>
    </xf>
    <xf numFmtId="0" fontId="0" fillId="15" borderId="353" xfId="0" applyFill="1" applyBorder="1" applyAlignment="1">
      <alignment horizontal="left" vertical="center"/>
    </xf>
    <xf numFmtId="0" fontId="0" fillId="15" borderId="0" xfId="0" applyFill="1" applyBorder="1" applyAlignment="1">
      <alignment horizontal="left" vertical="center"/>
    </xf>
    <xf numFmtId="0" fontId="0" fillId="15" borderId="328" xfId="0" applyFill="1" applyBorder="1" applyAlignment="1">
      <alignment horizontal="left" vertical="center"/>
    </xf>
    <xf numFmtId="0" fontId="0" fillId="13" borderId="165" xfId="0" applyFill="1" applyBorder="1" applyAlignment="1" applyProtection="1">
      <alignment horizontal="left" vertical="center"/>
    </xf>
    <xf numFmtId="0" fontId="0" fillId="13" borderId="43" xfId="0" applyFill="1" applyBorder="1" applyAlignment="1" applyProtection="1">
      <alignment horizontal="left" vertical="center"/>
    </xf>
    <xf numFmtId="0" fontId="0" fillId="13" borderId="36" xfId="0" applyFill="1" applyBorder="1" applyAlignment="1" applyProtection="1">
      <alignment horizontal="left" vertical="center"/>
    </xf>
    <xf numFmtId="197" fontId="0" fillId="23" borderId="11" xfId="0" applyNumberFormat="1" applyFill="1" applyBorder="1" applyAlignment="1" applyProtection="1">
      <alignment horizontal="right" vertical="center"/>
    </xf>
    <xf numFmtId="197" fontId="0" fillId="13" borderId="345" xfId="0" applyNumberFormat="1" applyFill="1" applyBorder="1" applyAlignment="1" applyProtection="1">
      <alignment horizontal="center" vertical="center"/>
    </xf>
    <xf numFmtId="197" fontId="0" fillId="13" borderId="347" xfId="0" applyNumberFormat="1" applyFill="1" applyBorder="1" applyAlignment="1" applyProtection="1">
      <alignment horizontal="center" vertical="center"/>
    </xf>
    <xf numFmtId="197" fontId="0" fillId="13" borderId="350" xfId="0" applyNumberFormat="1" applyFill="1" applyBorder="1" applyAlignment="1" applyProtection="1">
      <alignment horizontal="left" vertical="center"/>
    </xf>
    <xf numFmtId="197" fontId="0" fillId="13" borderId="351" xfId="0" applyNumberFormat="1" applyFill="1" applyBorder="1" applyAlignment="1" applyProtection="1">
      <alignment horizontal="left" vertical="center"/>
    </xf>
    <xf numFmtId="197" fontId="0" fillId="13" borderId="352" xfId="0" applyNumberFormat="1" applyFill="1" applyBorder="1" applyAlignment="1" applyProtection="1">
      <alignment horizontal="left" vertical="center"/>
    </xf>
    <xf numFmtId="197" fontId="0" fillId="13" borderId="354" xfId="0" applyNumberFormat="1" applyFill="1" applyBorder="1" applyAlignment="1" applyProtection="1">
      <alignment horizontal="left" vertical="center"/>
    </xf>
    <xf numFmtId="197" fontId="0" fillId="13" borderId="324" xfId="0" applyNumberFormat="1" applyFill="1" applyBorder="1" applyAlignment="1" applyProtection="1">
      <alignment horizontal="left" vertical="center"/>
    </xf>
    <xf numFmtId="197" fontId="0" fillId="13" borderId="323" xfId="0" applyNumberFormat="1" applyFill="1" applyBorder="1" applyAlignment="1" applyProtection="1">
      <alignment horizontal="left" vertical="center"/>
    </xf>
    <xf numFmtId="0" fontId="0" fillId="0" borderId="363" xfId="0" applyBorder="1" applyAlignment="1" applyProtection="1">
      <alignment horizontal="left" vertical="center"/>
      <protection locked="0"/>
    </xf>
    <xf numFmtId="0" fontId="0" fillId="0" borderId="364" xfId="0" applyBorder="1" applyAlignment="1" applyProtection="1">
      <alignment horizontal="left" vertical="center"/>
      <protection locked="0"/>
    </xf>
    <xf numFmtId="0" fontId="0" fillId="0" borderId="350" xfId="0" applyBorder="1" applyAlignment="1" applyProtection="1">
      <alignment horizontal="left" vertical="center"/>
      <protection locked="0"/>
    </xf>
    <xf numFmtId="0" fontId="0" fillId="0" borderId="351" xfId="0" applyBorder="1" applyAlignment="1" applyProtection="1">
      <alignment horizontal="left" vertical="center"/>
      <protection locked="0"/>
    </xf>
    <xf numFmtId="0" fontId="0" fillId="0" borderId="352" xfId="0" applyBorder="1" applyAlignment="1" applyProtection="1">
      <alignment horizontal="left" vertical="center"/>
      <protection locked="0"/>
    </xf>
    <xf numFmtId="0" fontId="0" fillId="0" borderId="324" xfId="0" applyBorder="1" applyAlignment="1" applyProtection="1">
      <alignment horizontal="left" vertical="center"/>
      <protection locked="0"/>
    </xf>
    <xf numFmtId="0" fontId="0" fillId="15" borderId="291" xfId="0" applyFill="1" applyBorder="1" applyAlignment="1" applyProtection="1">
      <alignment horizontal="left" vertical="center"/>
    </xf>
    <xf numFmtId="0" fontId="0" fillId="0" borderId="358" xfId="0" applyBorder="1" applyAlignment="1" applyProtection="1">
      <alignment horizontal="left" vertical="center"/>
      <protection locked="0"/>
    </xf>
    <xf numFmtId="0" fontId="0" fillId="0" borderId="359" xfId="0" applyBorder="1" applyAlignment="1" applyProtection="1">
      <alignment horizontal="left" vertical="center"/>
      <protection locked="0"/>
    </xf>
    <xf numFmtId="0" fontId="0" fillId="0" borderId="360" xfId="0" applyBorder="1" applyAlignment="1" applyProtection="1">
      <alignment horizontal="left" vertical="center"/>
      <protection locked="0"/>
    </xf>
    <xf numFmtId="198" fontId="0" fillId="17" borderId="362" xfId="0" applyNumberFormat="1" applyFill="1" applyBorder="1" applyAlignment="1" applyProtection="1">
      <alignment horizontal="center" vertical="center"/>
    </xf>
    <xf numFmtId="0" fontId="0" fillId="0" borderId="345" xfId="0" applyFont="1" applyBorder="1" applyAlignment="1">
      <alignment horizontal="left" vertical="center" wrapText="1"/>
    </xf>
    <xf numFmtId="0" fontId="0" fillId="0" borderId="346" xfId="0" applyFont="1" applyBorder="1" applyAlignment="1">
      <alignment horizontal="left" vertical="center" wrapText="1"/>
    </xf>
    <xf numFmtId="0" fontId="0" fillId="0" borderId="347" xfId="0" applyFont="1" applyBorder="1" applyAlignment="1">
      <alignment horizontal="left" vertical="center" wrapText="1"/>
    </xf>
    <xf numFmtId="0" fontId="0" fillId="0" borderId="346" xfId="0" applyBorder="1" applyAlignment="1">
      <alignment horizontal="center" vertical="center" wrapText="1"/>
    </xf>
    <xf numFmtId="0" fontId="4" fillId="0" borderId="0" xfId="0" applyFont="1" applyAlignment="1">
      <alignment horizontal="left" vertical="center"/>
    </xf>
    <xf numFmtId="0" fontId="0" fillId="0" borderId="44" xfId="0" applyBorder="1" applyAlignment="1">
      <alignment horizontal="center" vertical="center"/>
    </xf>
    <xf numFmtId="0" fontId="0" fillId="0" borderId="8"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152" xfId="0" applyBorder="1" applyAlignment="1">
      <alignment horizontal="center" vertical="center" wrapText="1"/>
    </xf>
    <xf numFmtId="0" fontId="0" fillId="0" borderId="193" xfId="0" applyBorder="1" applyAlignment="1">
      <alignment horizontal="center" vertical="center" wrapText="1"/>
    </xf>
    <xf numFmtId="0" fontId="0" fillId="0" borderId="330" xfId="0" applyBorder="1" applyAlignment="1">
      <alignment horizontal="center" vertical="center" wrapText="1"/>
    </xf>
    <xf numFmtId="0" fontId="0" fillId="0" borderId="5" xfId="0" applyBorder="1" applyAlignment="1">
      <alignment horizontal="center" vertical="center" wrapText="1"/>
    </xf>
    <xf numFmtId="0" fontId="0" fillId="0" borderId="68" xfId="0" applyBorder="1" applyAlignment="1">
      <alignment horizontal="center" vertical="center" wrapText="1"/>
    </xf>
    <xf numFmtId="0" fontId="0" fillId="0" borderId="393" xfId="0" applyBorder="1" applyAlignment="1">
      <alignment horizontal="center" vertical="center"/>
    </xf>
    <xf numFmtId="0" fontId="0" fillId="0" borderId="462" xfId="0" applyBorder="1" applyAlignment="1">
      <alignment horizontal="center" vertical="center"/>
    </xf>
    <xf numFmtId="0" fontId="0" fillId="0" borderId="460" xfId="0" applyBorder="1" applyAlignment="1">
      <alignment horizontal="center" vertical="center" wrapText="1"/>
    </xf>
    <xf numFmtId="0" fontId="0" fillId="0" borderId="461" xfId="0" applyBorder="1" applyAlignment="1">
      <alignment horizontal="center" vertical="center" wrapText="1"/>
    </xf>
    <xf numFmtId="0" fontId="0" fillId="0" borderId="343" xfId="0" applyBorder="1" applyAlignment="1">
      <alignment horizontal="center" vertical="center" wrapText="1"/>
    </xf>
    <xf numFmtId="0" fontId="25" fillId="0" borderId="64" xfId="0" applyFont="1" applyBorder="1" applyAlignment="1">
      <alignment horizontal="left" vertical="center" wrapText="1"/>
    </xf>
    <xf numFmtId="0" fontId="30" fillId="0" borderId="43" xfId="0" applyFont="1" applyFill="1" applyBorder="1" applyAlignment="1">
      <alignment horizontal="left" vertical="center" wrapText="1"/>
    </xf>
    <xf numFmtId="0" fontId="30" fillId="0" borderId="39" xfId="0" applyFont="1" applyFill="1" applyBorder="1" applyAlignment="1">
      <alignment horizontal="left" vertical="center" wrapText="1"/>
    </xf>
    <xf numFmtId="0" fontId="25" fillId="0" borderId="118" xfId="0" applyFont="1" applyBorder="1" applyAlignment="1">
      <alignment horizontal="left" vertical="center" wrapText="1" shrinkToFit="1"/>
    </xf>
    <xf numFmtId="0" fontId="25" fillId="0" borderId="43" xfId="0" applyFont="1" applyBorder="1" applyAlignment="1">
      <alignment horizontal="left" vertical="center" wrapText="1" shrinkToFit="1"/>
    </xf>
    <xf numFmtId="0" fontId="25" fillId="0" borderId="39" xfId="0" applyFont="1" applyBorder="1" applyAlignment="1">
      <alignment horizontal="left" vertical="center" wrapText="1" shrinkToFit="1"/>
    </xf>
    <xf numFmtId="0" fontId="25" fillId="0" borderId="43" xfId="0" applyFont="1" applyBorder="1" applyAlignment="1">
      <alignment vertical="center" wrapText="1" shrinkToFit="1"/>
    </xf>
    <xf numFmtId="0" fontId="0" fillId="0" borderId="39" xfId="0" applyBorder="1" applyAlignment="1">
      <alignment vertical="center" wrapText="1"/>
    </xf>
    <xf numFmtId="0" fontId="30" fillId="0" borderId="118" xfId="0" applyFont="1" applyBorder="1" applyAlignment="1">
      <alignment horizontal="left" vertical="center" wrapText="1"/>
    </xf>
    <xf numFmtId="0" fontId="30" fillId="0" borderId="43" xfId="0" applyFont="1" applyBorder="1" applyAlignment="1">
      <alignment horizontal="left" vertical="center" wrapText="1"/>
    </xf>
    <xf numFmtId="0" fontId="30" fillId="0" borderId="39" xfId="0" applyFont="1" applyBorder="1" applyAlignment="1">
      <alignment horizontal="left" vertical="center" wrapText="1"/>
    </xf>
    <xf numFmtId="0" fontId="25" fillId="0" borderId="43"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43" xfId="0" applyFont="1" applyBorder="1" applyAlignment="1">
      <alignment horizontal="left" vertical="center" shrinkToFit="1"/>
    </xf>
    <xf numFmtId="0" fontId="25" fillId="0" borderId="39" xfId="0" applyFont="1" applyBorder="1" applyAlignment="1">
      <alignment horizontal="left" vertical="center" shrinkToFit="1"/>
    </xf>
    <xf numFmtId="0" fontId="0" fillId="0" borderId="39" xfId="0" applyBorder="1" applyAlignment="1">
      <alignment horizontal="left" vertical="center" wrapText="1"/>
    </xf>
    <xf numFmtId="0" fontId="0" fillId="0" borderId="64" xfId="0" applyBorder="1" applyAlignment="1">
      <alignment horizontal="left" vertical="center" wrapText="1"/>
    </xf>
    <xf numFmtId="0" fontId="0" fillId="0" borderId="39" xfId="0" applyBorder="1" applyAlignment="1">
      <alignment horizontal="left" vertical="center"/>
    </xf>
    <xf numFmtId="0" fontId="0" fillId="0" borderId="64" xfId="0" applyBorder="1" applyAlignment="1">
      <alignment horizontal="left" vertical="center"/>
    </xf>
    <xf numFmtId="0" fontId="0" fillId="0" borderId="118" xfId="0" applyBorder="1" applyAlignment="1">
      <alignment horizontal="center" vertical="center"/>
    </xf>
    <xf numFmtId="0" fontId="0" fillId="0" borderId="39" xfId="0" applyBorder="1" applyAlignment="1">
      <alignment horizontal="center" vertical="center"/>
    </xf>
    <xf numFmtId="0" fontId="0" fillId="0" borderId="165" xfId="0" applyBorder="1" applyAlignment="1">
      <alignment horizontal="center" vertical="center"/>
    </xf>
    <xf numFmtId="0" fontId="25" fillId="0" borderId="43" xfId="0" applyFont="1" applyBorder="1" applyAlignment="1">
      <alignment horizontal="left" vertical="center" wrapText="1"/>
    </xf>
    <xf numFmtId="0" fontId="25" fillId="0" borderId="39" xfId="0" applyFont="1" applyBorder="1" applyAlignment="1">
      <alignment horizontal="left" vertical="center" wrapText="1"/>
    </xf>
    <xf numFmtId="0" fontId="25" fillId="0" borderId="118" xfId="0" applyFont="1" applyBorder="1" applyAlignment="1">
      <alignment vertical="center" wrapText="1"/>
    </xf>
    <xf numFmtId="0" fontId="25" fillId="0" borderId="43" xfId="0" applyFont="1" applyBorder="1" applyAlignment="1">
      <alignment vertical="center" shrinkToFit="1"/>
    </xf>
    <xf numFmtId="0" fontId="0" fillId="0" borderId="43" xfId="0" applyBorder="1" applyAlignment="1">
      <alignment vertical="center" shrinkToFit="1"/>
    </xf>
    <xf numFmtId="0" fontId="0" fillId="0" borderId="39" xfId="0" applyBorder="1" applyAlignment="1">
      <alignment vertical="center" shrinkToFit="1"/>
    </xf>
    <xf numFmtId="0" fontId="25" fillId="0" borderId="118" xfId="0" applyFont="1" applyBorder="1" applyAlignment="1">
      <alignment vertical="center" wrapText="1" shrinkToFit="1"/>
    </xf>
  </cellXfs>
  <cellStyles count="5">
    <cellStyle name="パーセント" xfId="4" builtinId="5"/>
    <cellStyle name="標準" xfId="0" builtinId="0"/>
    <cellStyle name="標準_7 レッツ" xfId="1"/>
    <cellStyle name="標準_Book3" xfId="2"/>
    <cellStyle name="標準_リフレッシュカレンダー" xfId="3"/>
  </cellStyles>
  <dxfs count="98">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mediumGray"/>
      </fill>
    </dxf>
    <dxf>
      <fill>
        <patternFill patternType="mediumGray"/>
      </fill>
    </dxf>
    <dxf>
      <fill>
        <patternFill patternType="darkUp"/>
      </fill>
    </dxf>
    <dxf>
      <fill>
        <patternFill>
          <bgColor rgb="FFFFFF00"/>
        </patternFill>
      </fill>
    </dxf>
    <dxf>
      <fill>
        <patternFill>
          <bgColor rgb="FF00B0F0"/>
        </patternFill>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bgColor rgb="FFFFFF00"/>
        </patternFill>
      </fill>
    </dxf>
    <dxf>
      <fill>
        <patternFill>
          <bgColor rgb="FF00B0F0"/>
        </patternFill>
      </fill>
    </dxf>
    <dxf>
      <fill>
        <patternFill patternType="gray0625"/>
      </fill>
    </dxf>
    <dxf>
      <fill>
        <patternFill>
          <bgColor rgb="FFFFFF00"/>
        </patternFill>
      </fill>
    </dxf>
    <dxf>
      <fill>
        <patternFill>
          <bgColor rgb="FF00B0F0"/>
        </patternFill>
      </fill>
    </dxf>
    <dxf>
      <fill>
        <patternFill patternType="gray0625"/>
      </fill>
    </dxf>
    <dxf>
      <fill>
        <patternFill>
          <bgColor rgb="FFFFFF00"/>
        </patternFill>
      </fill>
    </dxf>
    <dxf>
      <fill>
        <patternFill>
          <bgColor rgb="FF00B0F0"/>
        </patternFill>
      </fill>
    </dxf>
    <dxf>
      <fill>
        <patternFill patternType="gray0625"/>
      </fill>
    </dxf>
    <dxf>
      <fill>
        <patternFill>
          <bgColor rgb="FFFFFF00"/>
        </patternFill>
      </fill>
    </dxf>
    <dxf>
      <fill>
        <patternFill>
          <bgColor rgb="FF00B0F0"/>
        </patternFill>
      </fill>
    </dxf>
    <dxf>
      <fill>
        <patternFill patternType="gray0625"/>
      </fill>
    </dxf>
    <dxf>
      <fill>
        <patternFill>
          <bgColor rgb="FFFFFF00"/>
        </patternFill>
      </fill>
    </dxf>
    <dxf>
      <fill>
        <patternFill>
          <bgColor rgb="FF00B0F0"/>
        </patternFill>
      </fill>
    </dxf>
    <dxf>
      <fill>
        <patternFill patternType="gray0625"/>
      </fill>
    </dxf>
    <dxf>
      <fill>
        <patternFill patternType="gray0625"/>
      </fill>
    </dxf>
    <dxf>
      <fill>
        <patternFill patternType="gray0625"/>
      </fill>
    </dxf>
    <dxf>
      <fill>
        <patternFill>
          <bgColor rgb="FFFFFF00"/>
        </patternFill>
      </fill>
    </dxf>
    <dxf>
      <fill>
        <patternFill>
          <bgColor rgb="FF00B0F0"/>
        </patternFill>
      </fill>
    </dxf>
    <dxf>
      <fill>
        <patternFill patternType="gray0625"/>
      </fill>
    </dxf>
    <dxf>
      <fill>
        <patternFill>
          <bgColor rgb="FFFFFF00"/>
        </patternFill>
      </fill>
    </dxf>
    <dxf>
      <fill>
        <patternFill>
          <bgColor rgb="FF00B0F0"/>
        </patternFill>
      </fill>
    </dxf>
    <dxf>
      <fill>
        <patternFill patternType="gray0625"/>
      </fill>
    </dxf>
    <dxf>
      <fill>
        <patternFill>
          <bgColor rgb="FFFFFF00"/>
        </patternFill>
      </fill>
    </dxf>
    <dxf>
      <fill>
        <patternFill>
          <bgColor rgb="FF00B0F0"/>
        </patternFill>
      </fill>
    </dxf>
    <dxf>
      <fill>
        <patternFill patternType="gray0625"/>
      </fill>
    </dxf>
    <dxf>
      <fill>
        <patternFill patternType="gray0625"/>
      </fill>
    </dxf>
    <dxf>
      <fill>
        <patternFill>
          <bgColor rgb="FFFFFF00"/>
        </patternFill>
      </fill>
    </dxf>
    <dxf>
      <fill>
        <patternFill>
          <bgColor rgb="FF00B0F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darkUp"/>
      </fill>
    </dxf>
    <dxf>
      <fill>
        <patternFill>
          <bgColor rgb="FFFFFF00"/>
        </patternFill>
      </fill>
    </dxf>
    <dxf>
      <fill>
        <patternFill>
          <bgColor rgb="FF00B0F0"/>
        </patternFill>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bgColor rgb="FFFFFF00"/>
        </patternFill>
      </fill>
    </dxf>
    <dxf>
      <fill>
        <patternFill>
          <bgColor rgb="FF00B0F0"/>
        </patternFill>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s>
  <tableStyles count="0" defaultTableStyle="TableStyleMedium2" defaultPivotStyle="PivotStyleLight16"/>
  <colors>
    <mruColors>
      <color rgb="FFCCFFCC"/>
      <color rgb="FF99FFCC"/>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63500</xdr:colOff>
      <xdr:row>6</xdr:row>
      <xdr:rowOff>63501</xdr:rowOff>
    </xdr:from>
    <xdr:to>
      <xdr:col>9</xdr:col>
      <xdr:colOff>592667</xdr:colOff>
      <xdr:row>17</xdr:row>
      <xdr:rowOff>274109</xdr:rowOff>
    </xdr:to>
    <xdr:sp macro="" textlink="">
      <xdr:nvSpPr>
        <xdr:cNvPr id="2" name="テキスト ボックス 1"/>
        <xdr:cNvSpPr txBox="1"/>
      </xdr:nvSpPr>
      <xdr:spPr>
        <a:xfrm>
          <a:off x="275167" y="1852084"/>
          <a:ext cx="6434667" cy="333269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4</xdr:row>
      <xdr:rowOff>0</xdr:rowOff>
    </xdr:from>
    <xdr:to>
      <xdr:col>1</xdr:col>
      <xdr:colOff>171450</xdr:colOff>
      <xdr:row>4</xdr:row>
      <xdr:rowOff>0</xdr:rowOff>
    </xdr:to>
    <xdr:sp macro="" textlink="">
      <xdr:nvSpPr>
        <xdr:cNvPr id="3143" name="AutoShape 1"/>
        <xdr:cNvSpPr>
          <a:spLocks/>
        </xdr:cNvSpPr>
      </xdr:nvSpPr>
      <xdr:spPr bwMode="auto">
        <a:xfrm>
          <a:off x="371475" y="1247775"/>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847725</xdr:colOff>
      <xdr:row>4</xdr:row>
      <xdr:rowOff>0</xdr:rowOff>
    </xdr:from>
    <xdr:to>
      <xdr:col>1</xdr:col>
      <xdr:colOff>914400</xdr:colOff>
      <xdr:row>4</xdr:row>
      <xdr:rowOff>0</xdr:rowOff>
    </xdr:to>
    <xdr:sp macro="" textlink="">
      <xdr:nvSpPr>
        <xdr:cNvPr id="3144" name="AutoShape 2"/>
        <xdr:cNvSpPr>
          <a:spLocks/>
        </xdr:cNvSpPr>
      </xdr:nvSpPr>
      <xdr:spPr bwMode="auto">
        <a:xfrm>
          <a:off x="1123950" y="1247775"/>
          <a:ext cx="666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11</xdr:row>
      <xdr:rowOff>0</xdr:rowOff>
    </xdr:from>
    <xdr:to>
      <xdr:col>22</xdr:col>
      <xdr:colOff>639979</xdr:colOff>
      <xdr:row>20</xdr:row>
      <xdr:rowOff>131359</xdr:rowOff>
    </xdr:to>
    <xdr:sp macro="" textlink="">
      <xdr:nvSpPr>
        <xdr:cNvPr id="2" name="テキスト ボックス 1"/>
        <xdr:cNvSpPr txBox="1"/>
      </xdr:nvSpPr>
      <xdr:spPr>
        <a:xfrm>
          <a:off x="10932583" y="1894417"/>
          <a:ext cx="5476563" cy="317935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　「７就職支援の概要・カリキュラム」</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「エクセル実習」 ①</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　「７就職支援の概要・カリキュラム」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エクセル実習④</a:t>
          </a:r>
          <a:r>
            <a:rPr kumimoji="1" lang="en-US" altLang="ja-JP" sz="1100"/>
            <a:t>(4h</a:t>
          </a:r>
          <a:r>
            <a:rPr kumimoji="1" lang="ja-JP" altLang="en-US" sz="1100"/>
            <a:t>）</a:t>
          </a:r>
          <a:r>
            <a:rPr kumimoji="1" lang="en-US" altLang="ja-JP" sz="1100"/>
            <a:t>/</a:t>
          </a:r>
          <a:r>
            <a:rPr kumimoji="1" lang="ja-JP" altLang="en-US" sz="1100"/>
            <a:t>　総復習（</a:t>
          </a:r>
          <a:r>
            <a:rPr kumimoji="1" lang="en-US" altLang="ja-JP" sz="1100"/>
            <a:t>2h</a:t>
          </a:r>
          <a:r>
            <a:rPr kumimoji="1" lang="ja-JP" altLang="en-US" sz="1100"/>
            <a:t>）</a:t>
          </a:r>
          <a:endParaRPr kumimoji="1" lang="en-US" altLang="ja-JP" sz="1100"/>
        </a:p>
        <a:p>
          <a:endParaRPr kumimoji="1" lang="en-US" altLang="ja-JP" sz="1100"/>
        </a:p>
        <a:p>
          <a:r>
            <a:rPr kumimoji="1" lang="ja-JP" altLang="en-US" sz="1100" b="1">
              <a:solidFill>
                <a:srgbClr val="FF0000"/>
              </a:solidFill>
            </a:rPr>
            <a:t>◇　学科のうち、オンライン訓練で実施する科目は、科目名の先頭に★を記入してください。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232833</xdr:colOff>
      <xdr:row>11</xdr:row>
      <xdr:rowOff>84666</xdr:rowOff>
    </xdr:from>
    <xdr:to>
      <xdr:col>22</xdr:col>
      <xdr:colOff>184896</xdr:colOff>
      <xdr:row>20</xdr:row>
      <xdr:rowOff>216025</xdr:rowOff>
    </xdr:to>
    <xdr:sp macro="" textlink="">
      <xdr:nvSpPr>
        <xdr:cNvPr id="2" name="テキスト ボックス 1"/>
        <xdr:cNvSpPr txBox="1"/>
      </xdr:nvSpPr>
      <xdr:spPr>
        <a:xfrm>
          <a:off x="10500783" y="1980141"/>
          <a:ext cx="5457513" cy="321745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　「７就職支援の概要・カリキュラム」</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「エクセル実習」 ①</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　「７就職支援の概要・カリキュラム」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エクセル実習④</a:t>
          </a:r>
          <a:r>
            <a:rPr kumimoji="1" lang="en-US" altLang="ja-JP" sz="1100"/>
            <a:t>(4h</a:t>
          </a:r>
          <a:r>
            <a:rPr kumimoji="1" lang="ja-JP" altLang="en-US" sz="1100"/>
            <a:t>）</a:t>
          </a:r>
          <a:r>
            <a:rPr kumimoji="1" lang="en-US" altLang="ja-JP" sz="1100"/>
            <a:t>/</a:t>
          </a:r>
          <a:r>
            <a:rPr kumimoji="1" lang="ja-JP" altLang="en-US" sz="1100"/>
            <a:t>　総復習（</a:t>
          </a:r>
          <a:r>
            <a:rPr kumimoji="1" lang="en-US" altLang="ja-JP" sz="1100"/>
            <a:t>2h</a:t>
          </a:r>
          <a:r>
            <a:rPr kumimoji="1" lang="ja-JP" altLang="en-US" sz="1100"/>
            <a:t>）</a:t>
          </a:r>
          <a:endParaRPr kumimoji="1" lang="en-US" altLang="ja-JP" sz="1100"/>
        </a:p>
        <a:p>
          <a:endParaRPr kumimoji="1" lang="en-US" altLang="ja-JP" sz="1100"/>
        </a:p>
        <a:p>
          <a:r>
            <a:rPr kumimoji="1" lang="ja-JP" altLang="ja-JP" sz="1100" b="1">
              <a:solidFill>
                <a:srgbClr val="FF0000"/>
              </a:solidFill>
              <a:effectLst/>
              <a:latin typeface="+mn-lt"/>
              <a:ea typeface="+mn-ea"/>
              <a:cs typeface="+mn-cs"/>
            </a:rPr>
            <a:t>◇　学科のうち、オンライン訓練で実施する科目は、科目名の先頭に★を記入してください。</a:t>
          </a:r>
          <a:endParaRPr lang="ja-JP" altLang="ja-JP">
            <a:solidFill>
              <a:srgbClr val="FF0000"/>
            </a:solidFill>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bsv.sanro.tocho.local\029090500010&#38599;&#29992;&#23601;&#26989;&#37096;&#33021;&#21147;&#38283;&#30330;&#35506;\H26&#22996;&#35351;&#35347;&#32244;\26&#26989;&#32773;&#36984;&#23450;\&#9312;26&#25552;&#26696;&#35500;&#26126;&#20250;\&#65299;&#26376;&#65297;&#65305;&#26085;\26&#9314;&#25552;&#26696;&#26360;&#27096;&#24335;&#12539;&#35352;&#20837;&#20363;&#65288;3&#26376;19&#26085;&#65289;\&#9312;26&#25552;&#26696;&#26360;_&#38626;&#32887;&#32773;3&#12534;&#26376;\26&#25552;&#26696;&#26360;&#65288;&#38626;&#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bsv.sanro.tocho.local\029090500010&#38599;&#29992;&#23601;&#26989;&#37096;&#33021;&#21147;&#38283;&#30330;&#35506;\&#33021;&#21147;&#38283;&#30330;&#35506;&#23554;&#29992;\&#9678;02&#12288;&#12467;&#12525;&#12490;&#38306;&#36899;\21%20%20&#12288;&#32202;&#24613;&#23550;&#31574;&#65288;&#35036;&#27491;&#65298;&#65289;\03&#12288;&#22269;&#22996;&#35351;&#35347;&#32244;&#65288;&#36861;&#21152;&#65289;\03&#12288;&#23455;&#26045;&#26908;&#35342;\4_&#20877;&#23601;&#32887;&#20419;&#36914;&#12458;&#12531;&#12521;&#12452;&#12531;&#22996;&#35351;&#35347;&#32244;&#65288;&#23455;&#26045;&#35201;&#38917;&#65374;&#19968;&#24335;&#65289;\02_&#25552;&#26696;&#26360;&#24335;&#38306;&#20418;\2019_dhuar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c.bsv.sanro.tocho.local\029090500010&#38599;&#29992;&#23601;&#26989;&#37096;&#33021;&#21147;&#38283;&#30330;&#35506;\&#33021;&#21147;&#38283;&#30330;&#35506;&#23554;&#29992;\&#9678;02&#12288;&#12467;&#12525;&#12490;&#38306;&#36899;\21%20%20&#12288;&#32202;&#24613;&#23550;&#31574;&#65288;&#35036;&#27491;&#65298;&#65289;\03&#12288;&#22269;&#22996;&#35351;&#35347;&#32244;&#65288;&#36861;&#21152;&#65289;\03&#12288;&#23455;&#26045;&#26908;&#35342;\4_&#20877;&#23601;&#32887;&#20419;&#36914;&#12458;&#12531;&#12521;&#12452;&#12531;&#22996;&#35351;&#35347;&#32244;&#65288;&#23455;&#26045;&#35201;&#38917;&#65374;&#19968;&#24335;&#65289;\02_&#25552;&#26696;&#26360;&#24335;&#38306;&#20418;\R2_risyoku_3_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委託実績"/>
      <sheetName val="３訓練実施施設の概要"/>
      <sheetName val="４訓練の概要"/>
      <sheetName val="５講師名簿"/>
      <sheetName val="６カリキュラム"/>
      <sheetName val="７就職支援の概要・カリキュラム"/>
      <sheetName val="８就職担当名簿"/>
      <sheetName val="９月別カリキュラム(5月)"/>
      <sheetName val="９月別カリキュラム(6月)"/>
      <sheetName val="９月別カリキュラム(7月)"/>
      <sheetName val="９月別カリキュラム(8月)"/>
      <sheetName val="９月別カリキュラム(9月)"/>
      <sheetName val="９月別カリキュラム(10月)"/>
      <sheetName val="１０テキスト内訳"/>
      <sheetName val="１１提出物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１）委託実績 (東京都)"/>
      <sheetName val="２-（２）委託実績（東京都以外の公共機関）"/>
      <sheetName val="３訓練実施施設の概要"/>
      <sheetName val="４訓練の概要"/>
      <sheetName val="５講師名簿"/>
      <sheetName val="６訓練カリキュラム"/>
      <sheetName val="７実習型カリキュラム"/>
      <sheetName val="８就職支援の概要・カリキュラム"/>
      <sheetName val="９就職担当名簿"/>
      <sheetName val="１０事務担当名簿"/>
      <sheetName val="１１月別カリキュラム(１１月)"/>
      <sheetName val="１１月別カリキュラム(１２月) "/>
      <sheetName val="１２テキスト内訳"/>
      <sheetName val="１３実習生受入企業一覧"/>
      <sheetName val="１４実習型受入台帳"/>
      <sheetName val="１４－２実習型受入台帳 "/>
      <sheetName val="１５実習型講師名簿"/>
      <sheetName val="１５－２実習型講師名簿"/>
      <sheetName val="１６ポジションシート"/>
      <sheetName val="１７提出物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１）委託実績（東京都）"/>
      <sheetName val="２-（２）委託実績 (東京都以外の公共機関)"/>
      <sheetName val="３訓練実施施設の概要"/>
      <sheetName val="４訓練の概要"/>
      <sheetName val="５講師名簿"/>
      <sheetName val="６カリキュラム"/>
      <sheetName val="７就職支援の概要・カリキュラム"/>
      <sheetName val="８就職担当名簿"/>
      <sheetName val="９事務担当名簿"/>
      <sheetName val="１０月別カリキュラム(1月)"/>
      <sheetName val="１０月別カリキュラム(2月)"/>
      <sheetName val="１０月別カリキュラム(3月)"/>
      <sheetName val="１１テキスト内訳"/>
      <sheetName val="１２ポジションシート(離職)"/>
      <sheetName val="１３提出物一覧"/>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98"/>
  <sheetViews>
    <sheetView tabSelected="1" view="pageBreakPreview" zoomScale="85" zoomScaleNormal="50" zoomScaleSheetLayoutView="85" workbookViewId="0">
      <selection activeCell="D16" sqref="D16"/>
    </sheetView>
  </sheetViews>
  <sheetFormatPr defaultRowHeight="13.5"/>
  <cols>
    <col min="1" max="1" width="4" customWidth="1"/>
    <col min="2" max="2" width="11.125" style="5" customWidth="1"/>
    <col min="3" max="25" width="11.125" customWidth="1"/>
    <col min="26" max="26" width="4.875" customWidth="1"/>
    <col min="27" max="27" width="11.125" customWidth="1"/>
  </cols>
  <sheetData>
    <row r="1" spans="1:33" ht="34.5" customHeight="1" thickTop="1" thickBot="1">
      <c r="A1" s="837" t="s">
        <v>685</v>
      </c>
      <c r="E1" s="1073" t="s">
        <v>351</v>
      </c>
      <c r="F1" s="1074"/>
      <c r="G1" s="1075"/>
      <c r="H1" s="397" t="s">
        <v>342</v>
      </c>
      <c r="I1" s="899" t="str">
        <f>IF(O13="可","5月"," ")</f>
        <v xml:space="preserve"> </v>
      </c>
      <c r="J1" s="900" t="str">
        <f>IF(P13="可","6月"," ")</f>
        <v xml:space="preserve"> </v>
      </c>
      <c r="K1" s="900" t="str">
        <f>IF(Q13="可","8月"," ")</f>
        <v xml:space="preserve"> </v>
      </c>
      <c r="L1" s="900" t="str">
        <f>IF(R13="可","10月"," ")</f>
        <v xml:space="preserve"> </v>
      </c>
      <c r="M1" s="900" t="str">
        <f>IF(S13="可","11月"," ")</f>
        <v xml:space="preserve"> </v>
      </c>
      <c r="N1" s="900" t="str">
        <f>IF(T13="可","12月"," ")</f>
        <v xml:space="preserve"> </v>
      </c>
      <c r="O1" s="900" t="str">
        <f>IF(U13="可","1月"," ")</f>
        <v xml:space="preserve"> </v>
      </c>
      <c r="P1" s="900" t="str">
        <f>IF(V13="可","2月"," ")</f>
        <v xml:space="preserve"> </v>
      </c>
      <c r="Q1" s="901" t="str">
        <f>IF(W13="可","3月"," ")</f>
        <v xml:space="preserve"> </v>
      </c>
      <c r="R1" s="478"/>
      <c r="S1" s="1113" t="str">
        <f>+B55</f>
        <v>再就職促進オンライン委託訓練</v>
      </c>
      <c r="T1" s="1114"/>
      <c r="U1" s="902" t="str">
        <f>C55</f>
        <v>　</v>
      </c>
      <c r="V1" s="1105">
        <f>+D55</f>
        <v>0</v>
      </c>
      <c r="W1" s="1106"/>
      <c r="X1" s="1107"/>
    </row>
    <row r="2" spans="1:33" ht="13.5" customHeight="1" thickTop="1">
      <c r="A2" s="141"/>
      <c r="C2" s="38"/>
      <c r="P2" s="158"/>
      <c r="Q2" s="158"/>
      <c r="S2" s="158"/>
      <c r="T2" s="158"/>
      <c r="U2" s="158"/>
    </row>
    <row r="3" spans="1:33">
      <c r="A3" s="5"/>
    </row>
    <row r="4" spans="1:33" ht="17.25">
      <c r="A4" s="5"/>
      <c r="B4" s="156" t="s">
        <v>217</v>
      </c>
    </row>
    <row r="5" spans="1:33" s="23" customFormat="1" ht="45" customHeight="1">
      <c r="B5" s="1111" t="s">
        <v>64</v>
      </c>
      <c r="C5" s="1111" t="s">
        <v>625</v>
      </c>
      <c r="D5" s="1108" t="s">
        <v>58</v>
      </c>
      <c r="E5" s="1109"/>
      <c r="F5" s="1110"/>
      <c r="G5" s="1111" t="s">
        <v>91</v>
      </c>
      <c r="H5" s="1108" t="s">
        <v>93</v>
      </c>
      <c r="I5" s="1109"/>
      <c r="J5" s="1110"/>
      <c r="K5" s="1100" t="s">
        <v>92</v>
      </c>
      <c r="L5" s="1076" t="s">
        <v>94</v>
      </c>
      <c r="M5" s="1077"/>
      <c r="N5" s="1078"/>
      <c r="O5" s="1124" t="s">
        <v>11</v>
      </c>
      <c r="P5" s="1124" t="s">
        <v>59</v>
      </c>
      <c r="Q5" s="1124" t="s">
        <v>650</v>
      </c>
      <c r="R5" s="1108" t="s">
        <v>22</v>
      </c>
      <c r="S5" s="1109"/>
      <c r="T5" s="1109"/>
      <c r="U5" s="1110"/>
      <c r="V5" s="1171" t="s">
        <v>463</v>
      </c>
      <c r="W5" s="1172"/>
      <c r="X5" s="1172"/>
      <c r="Y5" s="1173"/>
    </row>
    <row r="6" spans="1:33" s="23" customFormat="1" ht="45" customHeight="1" thickBot="1">
      <c r="B6" s="1112"/>
      <c r="C6" s="1112"/>
      <c r="D6" s="24" t="s">
        <v>55</v>
      </c>
      <c r="E6" s="24" t="s">
        <v>220</v>
      </c>
      <c r="F6" s="118" t="s">
        <v>56</v>
      </c>
      <c r="G6" s="1112"/>
      <c r="H6" s="24" t="s">
        <v>55</v>
      </c>
      <c r="I6" s="24" t="s">
        <v>220</v>
      </c>
      <c r="J6" s="118" t="s">
        <v>56</v>
      </c>
      <c r="K6" s="1101"/>
      <c r="L6" s="46" t="s">
        <v>55</v>
      </c>
      <c r="M6" s="46" t="s">
        <v>53</v>
      </c>
      <c r="N6" s="120" t="s">
        <v>56</v>
      </c>
      <c r="O6" s="1111"/>
      <c r="P6" s="1111"/>
      <c r="Q6" s="1111"/>
      <c r="R6" s="24" t="s">
        <v>183</v>
      </c>
      <c r="S6" s="121" t="s">
        <v>56</v>
      </c>
      <c r="T6" s="121" t="s">
        <v>57</v>
      </c>
      <c r="U6" s="24" t="s">
        <v>182</v>
      </c>
      <c r="V6" s="679" t="s">
        <v>462</v>
      </c>
      <c r="W6" s="680" t="s">
        <v>458</v>
      </c>
      <c r="X6" s="1174" t="s">
        <v>464</v>
      </c>
      <c r="Y6" s="1175"/>
    </row>
    <row r="7" spans="1:33" s="23" customFormat="1" ht="78" customHeight="1" thickBot="1">
      <c r="B7" s="285"/>
      <c r="C7" s="285"/>
      <c r="D7" s="666"/>
      <c r="E7" s="285"/>
      <c r="F7" s="286"/>
      <c r="G7" s="285"/>
      <c r="H7" s="666"/>
      <c r="I7" s="285"/>
      <c r="J7" s="286"/>
      <c r="K7" s="287"/>
      <c r="L7" s="667"/>
      <c r="M7" s="287"/>
      <c r="N7" s="288"/>
      <c r="O7" s="285"/>
      <c r="P7" s="285"/>
      <c r="Q7" s="285"/>
      <c r="R7" s="285"/>
      <c r="S7" s="286"/>
      <c r="T7" s="286"/>
      <c r="U7" s="285"/>
      <c r="V7" s="681"/>
      <c r="W7" s="681"/>
      <c r="X7" s="1176"/>
      <c r="Y7" s="1177"/>
    </row>
    <row r="8" spans="1:33" s="6" customFormat="1" ht="14.25" thickBot="1">
      <c r="B8" s="10"/>
      <c r="C8" s="963" t="s">
        <v>651</v>
      </c>
      <c r="O8" s="6" t="s">
        <v>411</v>
      </c>
      <c r="AC8" s="23"/>
      <c r="AD8" s="23"/>
      <c r="AE8" s="23"/>
      <c r="AF8" s="23"/>
      <c r="AG8" s="23"/>
    </row>
    <row r="9" spans="1:33" s="6" customFormat="1" ht="15" customHeight="1" thickBot="1">
      <c r="B9" s="10"/>
      <c r="K9" s="136"/>
      <c r="L9" s="6" t="s">
        <v>380</v>
      </c>
      <c r="Q9" s="963" t="s">
        <v>652</v>
      </c>
    </row>
    <row r="10" spans="1:33" s="6" customFormat="1" ht="17.25">
      <c r="B10" s="23"/>
      <c r="U10" s="157"/>
      <c r="X10" s="157" t="s">
        <v>215</v>
      </c>
      <c r="Z10" s="157"/>
    </row>
    <row r="11" spans="1:33" s="23" customFormat="1" ht="45" customHeight="1">
      <c r="B11" s="1111" t="s">
        <v>498</v>
      </c>
      <c r="C11" s="1129" t="s">
        <v>27</v>
      </c>
      <c r="D11" s="1108" t="s">
        <v>158</v>
      </c>
      <c r="E11" s="1109"/>
      <c r="F11" s="1131" t="s">
        <v>387</v>
      </c>
      <c r="G11" s="1108" t="s">
        <v>27</v>
      </c>
      <c r="H11" s="1109"/>
      <c r="I11" s="1110"/>
      <c r="J11" s="1091" t="s">
        <v>79</v>
      </c>
      <c r="K11" s="1092"/>
      <c r="L11" s="1093"/>
      <c r="M11" s="1111" t="s">
        <v>195</v>
      </c>
      <c r="N11" s="1091" t="s">
        <v>409</v>
      </c>
      <c r="O11" s="1108" t="s">
        <v>410</v>
      </c>
      <c r="P11" s="1109"/>
      <c r="Q11" s="1109"/>
      <c r="R11" s="1109"/>
      <c r="S11" s="1109"/>
      <c r="T11" s="1109"/>
      <c r="U11" s="1109"/>
      <c r="V11" s="1109"/>
      <c r="W11" s="1110"/>
      <c r="X11" s="1109" t="s">
        <v>620</v>
      </c>
      <c r="Y11" s="1110"/>
    </row>
    <row r="12" spans="1:33" s="23" customFormat="1" ht="45" customHeight="1" thickBot="1">
      <c r="B12" s="1112"/>
      <c r="C12" s="1130"/>
      <c r="D12" s="108" t="s">
        <v>221</v>
      </c>
      <c r="E12" s="421" t="s">
        <v>222</v>
      </c>
      <c r="F12" s="1132"/>
      <c r="G12" s="24" t="s">
        <v>191</v>
      </c>
      <c r="H12" s="24" t="s">
        <v>192</v>
      </c>
      <c r="I12" s="417" t="s">
        <v>386</v>
      </c>
      <c r="J12" s="24" t="s">
        <v>193</v>
      </c>
      <c r="K12" s="24" t="s">
        <v>194</v>
      </c>
      <c r="L12" s="48" t="s">
        <v>159</v>
      </c>
      <c r="M12" s="1112"/>
      <c r="N12" s="1128"/>
      <c r="O12" s="966" t="s">
        <v>435</v>
      </c>
      <c r="P12" s="966" t="s">
        <v>436</v>
      </c>
      <c r="Q12" s="966" t="s">
        <v>438</v>
      </c>
      <c r="R12" s="966" t="s">
        <v>439</v>
      </c>
      <c r="S12" s="966" t="s">
        <v>638</v>
      </c>
      <c r="T12" s="680" t="s">
        <v>639</v>
      </c>
      <c r="U12" s="964" t="s">
        <v>440</v>
      </c>
      <c r="V12" s="907" t="s">
        <v>441</v>
      </c>
      <c r="W12" s="907" t="s">
        <v>442</v>
      </c>
      <c r="X12" s="115" t="s">
        <v>132</v>
      </c>
      <c r="Y12" s="24" t="s">
        <v>131</v>
      </c>
    </row>
    <row r="13" spans="1:33" s="23" customFormat="1" ht="78.75" customHeight="1" thickBot="1">
      <c r="B13" s="610"/>
      <c r="C13" s="607">
        <f>SUM(D13:E13)</f>
        <v>0</v>
      </c>
      <c r="D13" s="961"/>
      <c r="E13" s="612"/>
      <c r="F13" s="613"/>
      <c r="G13" s="608"/>
      <c r="H13" s="608"/>
      <c r="I13" s="609"/>
      <c r="J13" s="293"/>
      <c r="K13" s="293"/>
      <c r="L13" s="291"/>
      <c r="M13" s="293"/>
      <c r="N13" s="605"/>
      <c r="O13" s="967"/>
      <c r="P13" s="967"/>
      <c r="Q13" s="967"/>
      <c r="R13" s="967"/>
      <c r="S13" s="967"/>
      <c r="T13" s="683"/>
      <c r="U13" s="965"/>
      <c r="V13" s="908"/>
      <c r="W13" s="908"/>
      <c r="X13" s="428"/>
      <c r="Y13" s="293"/>
    </row>
    <row r="14" spans="1:33" s="23" customFormat="1" ht="33.75" customHeight="1" thickTop="1">
      <c r="B14" s="1048"/>
      <c r="C14" s="1048"/>
      <c r="D14" s="1052" t="s">
        <v>693</v>
      </c>
      <c r="E14" s="1048"/>
      <c r="F14" s="1048"/>
      <c r="G14" s="1049"/>
      <c r="H14" s="1049"/>
      <c r="I14" s="1050"/>
      <c r="J14" s="962"/>
      <c r="K14" s="962"/>
      <c r="L14" s="1051"/>
      <c r="M14" s="962"/>
      <c r="N14" s="962"/>
      <c r="O14" s="962"/>
      <c r="P14" s="962"/>
      <c r="Q14" s="962"/>
      <c r="R14" s="962"/>
      <c r="S14" s="962"/>
      <c r="T14" s="962"/>
      <c r="U14" s="962"/>
      <c r="V14" s="962"/>
      <c r="W14" s="962"/>
      <c r="X14" s="962"/>
      <c r="Y14" s="962"/>
    </row>
    <row r="15" spans="1:33" s="23" customFormat="1" ht="78" customHeight="1" thickBot="1">
      <c r="B15" s="1048"/>
      <c r="C15" s="1048"/>
      <c r="D15" s="1053"/>
      <c r="E15" s="1048"/>
      <c r="F15" s="1048"/>
      <c r="G15" s="1049"/>
      <c r="H15" s="1049"/>
      <c r="I15" s="1050"/>
      <c r="J15" s="962"/>
      <c r="K15" s="962"/>
      <c r="L15" s="1051"/>
      <c r="M15" s="962"/>
      <c r="N15" s="962"/>
      <c r="O15" s="962"/>
      <c r="P15" s="962"/>
      <c r="Q15" s="962"/>
      <c r="R15" s="962"/>
      <c r="S15" s="962"/>
      <c r="T15" s="962"/>
      <c r="U15" s="962"/>
      <c r="V15" s="962"/>
      <c r="W15" s="962"/>
      <c r="X15" s="962"/>
      <c r="Y15" s="962"/>
    </row>
    <row r="16" spans="1:33" s="6" customFormat="1" ht="13.5" customHeight="1" thickTop="1">
      <c r="B16" s="10"/>
      <c r="D16" s="413" t="s">
        <v>390</v>
      </c>
      <c r="H16" s="963" t="s">
        <v>653</v>
      </c>
      <c r="N16" s="6" t="s">
        <v>479</v>
      </c>
    </row>
    <row r="17" spans="2:22" s="6" customFormat="1" ht="13.5" customHeight="1">
      <c r="B17" s="147"/>
      <c r="C17" s="148"/>
      <c r="D17" s="413" t="s">
        <v>385</v>
      </c>
    </row>
    <row r="18" spans="2:22" s="6" customFormat="1" ht="13.5" customHeight="1">
      <c r="B18" s="147"/>
      <c r="C18" s="148"/>
      <c r="V18" s="398"/>
    </row>
    <row r="19" spans="2:22" s="6" customFormat="1">
      <c r="B19" s="23"/>
    </row>
    <row r="20" spans="2:22" s="6" customFormat="1" ht="17.25">
      <c r="B20" s="157" t="s">
        <v>216</v>
      </c>
    </row>
    <row r="21" spans="2:22" s="23" customFormat="1" ht="45" customHeight="1">
      <c r="B21" s="1111" t="s">
        <v>412</v>
      </c>
      <c r="C21" s="1108" t="s">
        <v>85</v>
      </c>
      <c r="D21" s="1110"/>
      <c r="E21" s="1091" t="s">
        <v>415</v>
      </c>
      <c r="F21" s="1091" t="s">
        <v>418</v>
      </c>
      <c r="G21" s="1108" t="s">
        <v>101</v>
      </c>
      <c r="H21" s="1109"/>
      <c r="I21" s="1109"/>
      <c r="J21" s="1109"/>
      <c r="K21" s="1109"/>
      <c r="L21" s="1109"/>
      <c r="M21" s="1110"/>
      <c r="N21" s="1108" t="s">
        <v>419</v>
      </c>
      <c r="O21" s="1109"/>
      <c r="P21" s="1109"/>
      <c r="Q21" s="1109"/>
      <c r="R21" s="1109"/>
      <c r="S21" s="1109"/>
      <c r="T21" s="1110"/>
    </row>
    <row r="22" spans="2:22" s="23" customFormat="1" ht="45" customHeight="1" thickBot="1">
      <c r="B22" s="1112"/>
      <c r="C22" s="44" t="s">
        <v>86</v>
      </c>
      <c r="D22" s="123" t="s">
        <v>177</v>
      </c>
      <c r="E22" s="1128"/>
      <c r="F22" s="1128"/>
      <c r="G22" s="24" t="s">
        <v>77</v>
      </c>
      <c r="H22" s="122" t="s">
        <v>180</v>
      </c>
      <c r="I22" s="898" t="s">
        <v>499</v>
      </c>
      <c r="J22" s="137" t="s">
        <v>417</v>
      </c>
      <c r="K22" s="48" t="s">
        <v>199</v>
      </c>
      <c r="L22" s="469" t="s">
        <v>115</v>
      </c>
      <c r="M22" s="48" t="s">
        <v>181</v>
      </c>
      <c r="N22" s="24" t="s">
        <v>77</v>
      </c>
      <c r="O22" s="122" t="s">
        <v>180</v>
      </c>
      <c r="P22" s="898" t="s">
        <v>499</v>
      </c>
      <c r="Q22" s="137" t="s">
        <v>417</v>
      </c>
      <c r="R22" s="48" t="s">
        <v>199</v>
      </c>
      <c r="S22" s="469" t="s">
        <v>115</v>
      </c>
      <c r="T22" s="48" t="s">
        <v>181</v>
      </c>
    </row>
    <row r="23" spans="2:22" s="23" customFormat="1" ht="33" customHeight="1" thickBot="1">
      <c r="B23" s="1143"/>
      <c r="C23" s="1146"/>
      <c r="D23" s="1134"/>
      <c r="E23" s="1097"/>
      <c r="F23" s="1118"/>
      <c r="G23" s="1097"/>
      <c r="H23" s="1151"/>
      <c r="I23" s="1121" t="str">
        <f>IF(ISERROR(H23/$M$13),"",ROUNDDOWN(H23/$M$13,1))</f>
        <v/>
      </c>
      <c r="J23" s="1094"/>
      <c r="K23" s="447"/>
      <c r="L23" s="1097"/>
      <c r="M23" s="1125"/>
      <c r="N23" s="1097"/>
      <c r="O23" s="1151"/>
      <c r="P23" s="1121" t="str">
        <f>IF(ISERROR(O23/$M$13),"",ROUNDDOWN(O23/$M$13,1))</f>
        <v/>
      </c>
      <c r="Q23" s="1115"/>
      <c r="R23" s="447"/>
      <c r="S23" s="1118"/>
      <c r="T23" s="1125"/>
    </row>
    <row r="24" spans="2:22" s="23" customFormat="1" ht="33" customHeight="1" thickBot="1">
      <c r="B24" s="1144"/>
      <c r="C24" s="1147"/>
      <c r="D24" s="1135"/>
      <c r="E24" s="1098"/>
      <c r="F24" s="1119"/>
      <c r="G24" s="1098"/>
      <c r="H24" s="1152"/>
      <c r="I24" s="1122"/>
      <c r="J24" s="1095"/>
      <c r="K24" s="448"/>
      <c r="L24" s="1098"/>
      <c r="M24" s="1126"/>
      <c r="N24" s="1098"/>
      <c r="O24" s="1152"/>
      <c r="P24" s="1122"/>
      <c r="Q24" s="1116"/>
      <c r="R24" s="448"/>
      <c r="S24" s="1119"/>
      <c r="T24" s="1126"/>
    </row>
    <row r="25" spans="2:22" s="23" customFormat="1" ht="33" customHeight="1" thickBot="1">
      <c r="B25" s="1145"/>
      <c r="C25" s="1148"/>
      <c r="D25" s="1136"/>
      <c r="E25" s="1099"/>
      <c r="F25" s="1120"/>
      <c r="G25" s="1099"/>
      <c r="H25" s="1153"/>
      <c r="I25" s="1123"/>
      <c r="J25" s="1096"/>
      <c r="K25" s="449"/>
      <c r="L25" s="1099"/>
      <c r="M25" s="454"/>
      <c r="N25" s="1099"/>
      <c r="O25" s="1153"/>
      <c r="P25" s="1123"/>
      <c r="Q25" s="1117"/>
      <c r="R25" s="450"/>
      <c r="S25" s="1120"/>
      <c r="T25" s="455"/>
    </row>
    <row r="26" spans="2:22" s="6" customFormat="1" ht="13.5" customHeight="1">
      <c r="B26" s="1133" t="s">
        <v>413</v>
      </c>
      <c r="C26" s="1133"/>
      <c r="D26" s="1133"/>
      <c r="E26" s="1133" t="s">
        <v>414</v>
      </c>
      <c r="F26" s="1133"/>
      <c r="G26" s="1133"/>
      <c r="H26" s="440"/>
      <c r="I26" s="440"/>
      <c r="J26" s="440"/>
      <c r="K26" s="443" t="s">
        <v>433</v>
      </c>
      <c r="L26" s="471"/>
      <c r="M26" s="443"/>
      <c r="N26" s="471"/>
      <c r="O26" s="471"/>
      <c r="P26" s="471"/>
      <c r="Q26" s="471"/>
      <c r="R26" s="443" t="s">
        <v>433</v>
      </c>
      <c r="S26" s="471"/>
      <c r="T26" s="471"/>
    </row>
    <row r="27" spans="2:22" s="6" customFormat="1" ht="13.5" customHeight="1">
      <c r="B27" s="457"/>
      <c r="C27" s="457"/>
      <c r="D27" s="457"/>
      <c r="E27" s="457"/>
      <c r="F27" s="457" t="s">
        <v>416</v>
      </c>
      <c r="G27" s="8"/>
      <c r="H27" s="8"/>
      <c r="I27" s="23"/>
      <c r="J27" s="23"/>
      <c r="K27" s="471"/>
      <c r="L27" s="471"/>
      <c r="M27" s="472" t="s">
        <v>434</v>
      </c>
      <c r="N27" s="471"/>
      <c r="O27" s="471"/>
      <c r="P27" s="471"/>
      <c r="Q27" s="471"/>
      <c r="R27" s="471"/>
      <c r="S27" s="471"/>
      <c r="T27" s="472" t="s">
        <v>434</v>
      </c>
    </row>
    <row r="28" spans="2:22" s="6" customFormat="1" ht="13.5" customHeight="1">
      <c r="B28" s="457"/>
      <c r="C28" s="457"/>
      <c r="D28" s="457"/>
      <c r="E28" s="457"/>
      <c r="F28" s="457"/>
      <c r="G28" s="8"/>
      <c r="H28" s="8"/>
      <c r="I28" s="23"/>
      <c r="J28" s="23"/>
      <c r="K28" s="23"/>
      <c r="L28" s="23"/>
      <c r="M28" s="23"/>
    </row>
    <row r="29" spans="2:22" s="6" customFormat="1"/>
    <row r="30" spans="2:22" s="23" customFormat="1" ht="45" customHeight="1">
      <c r="B30" s="1108" t="s">
        <v>186</v>
      </c>
      <c r="C30" s="1109"/>
      <c r="D30" s="1109"/>
      <c r="E30" s="1109"/>
      <c r="F30" s="1110"/>
      <c r="G30" s="24" t="s">
        <v>396</v>
      </c>
      <c r="H30" s="24" t="s">
        <v>397</v>
      </c>
      <c r="I30" s="24" t="s">
        <v>398</v>
      </c>
      <c r="J30" s="1108" t="s">
        <v>420</v>
      </c>
      <c r="K30" s="1109"/>
      <c r="L30" s="1110"/>
      <c r="M30" s="1088" t="s">
        <v>421</v>
      </c>
      <c r="N30" s="1089"/>
      <c r="O30" s="1090"/>
      <c r="P30" s="1088" t="s">
        <v>660</v>
      </c>
      <c r="Q30" s="1089"/>
      <c r="R30" s="1090"/>
    </row>
    <row r="31" spans="2:22" s="23" customFormat="1" ht="99.95" customHeight="1" thickBot="1">
      <c r="B31" s="48" t="s">
        <v>225</v>
      </c>
      <c r="C31" s="48" t="s">
        <v>89</v>
      </c>
      <c r="D31" s="48" t="s">
        <v>393</v>
      </c>
      <c r="E31" s="124" t="s">
        <v>394</v>
      </c>
      <c r="F31" s="24" t="s">
        <v>395</v>
      </c>
      <c r="G31" s="24" t="s">
        <v>185</v>
      </c>
      <c r="H31" s="24" t="s">
        <v>185</v>
      </c>
      <c r="I31" s="24" t="s">
        <v>185</v>
      </c>
      <c r="J31" s="24" t="s">
        <v>90</v>
      </c>
      <c r="K31" s="122" t="s">
        <v>96</v>
      </c>
      <c r="L31" s="122" t="s">
        <v>399</v>
      </c>
      <c r="M31" s="935" t="s">
        <v>662</v>
      </c>
      <c r="N31" s="936" t="s">
        <v>658</v>
      </c>
      <c r="O31" s="936" t="s">
        <v>665</v>
      </c>
      <c r="P31" s="938" t="s">
        <v>188</v>
      </c>
      <c r="Q31" s="938" t="s">
        <v>189</v>
      </c>
      <c r="R31" s="938" t="s">
        <v>190</v>
      </c>
    </row>
    <row r="32" spans="2:22" s="23" customFormat="1" ht="78" customHeight="1" thickBot="1">
      <c r="B32" s="605"/>
      <c r="C32" s="285"/>
      <c r="D32" s="285"/>
      <c r="E32" s="292"/>
      <c r="F32" s="285"/>
      <c r="G32" s="293"/>
      <c r="H32" s="293"/>
      <c r="I32" s="293"/>
      <c r="J32" s="293"/>
      <c r="K32" s="294"/>
      <c r="L32" s="295"/>
      <c r="M32" s="293"/>
      <c r="N32" s="294"/>
      <c r="O32" s="937"/>
      <c r="P32" s="293"/>
      <c r="Q32" s="293"/>
      <c r="R32" s="293"/>
    </row>
    <row r="33" spans="2:18" s="6" customFormat="1" ht="14.25" customHeight="1">
      <c r="B33" s="963" t="s">
        <v>657</v>
      </c>
      <c r="J33" s="1127"/>
      <c r="K33" s="1127"/>
      <c r="L33" s="1127"/>
      <c r="M33" s="1127"/>
      <c r="N33" s="1127"/>
      <c r="O33" s="1127"/>
      <c r="P33" s="963" t="s">
        <v>659</v>
      </c>
    </row>
    <row r="34" spans="2:18" s="6" customFormat="1" ht="13.5" customHeight="1">
      <c r="B34" s="10"/>
    </row>
    <row r="35" spans="2:18" s="6" customFormat="1"/>
    <row r="36" spans="2:18" s="23" customFormat="1" ht="45" customHeight="1">
      <c r="B36" s="1100" t="s">
        <v>231</v>
      </c>
      <c r="C36" s="1076" t="s">
        <v>223</v>
      </c>
      <c r="D36" s="1078"/>
      <c r="E36" s="1076" t="s">
        <v>157</v>
      </c>
      <c r="F36" s="1077"/>
      <c r="G36" s="1077"/>
      <c r="H36" s="1077"/>
      <c r="I36" s="1077"/>
      <c r="J36" s="1077"/>
      <c r="K36" s="1078"/>
      <c r="L36" s="1076" t="s">
        <v>224</v>
      </c>
      <c r="M36" s="1077"/>
      <c r="N36" s="1077"/>
      <c r="O36" s="1077"/>
      <c r="P36" s="1077"/>
      <c r="Q36" s="1077"/>
      <c r="R36" s="1078"/>
    </row>
    <row r="37" spans="2:18" s="23" customFormat="1" ht="45" customHeight="1" thickBot="1">
      <c r="B37" s="1101"/>
      <c r="C37" s="119" t="s">
        <v>86</v>
      </c>
      <c r="D37" s="125" t="s">
        <v>177</v>
      </c>
      <c r="E37" s="46" t="s">
        <v>77</v>
      </c>
      <c r="F37" s="126" t="s">
        <v>180</v>
      </c>
      <c r="G37" s="138" t="s">
        <v>499</v>
      </c>
      <c r="H37" s="131" t="s">
        <v>422</v>
      </c>
      <c r="I37" s="127" t="s">
        <v>184</v>
      </c>
      <c r="J37" s="470" t="s">
        <v>115</v>
      </c>
      <c r="K37" s="127" t="s">
        <v>181</v>
      </c>
      <c r="L37" s="46" t="s">
        <v>77</v>
      </c>
      <c r="M37" s="126" t="s">
        <v>180</v>
      </c>
      <c r="N37" s="138" t="s">
        <v>499</v>
      </c>
      <c r="O37" s="131" t="s">
        <v>422</v>
      </c>
      <c r="P37" s="127" t="s">
        <v>184</v>
      </c>
      <c r="Q37" s="470" t="s">
        <v>115</v>
      </c>
      <c r="R37" s="127" t="s">
        <v>181</v>
      </c>
    </row>
    <row r="38" spans="2:18" s="23" customFormat="1" ht="26.25" customHeight="1" thickBot="1">
      <c r="B38" s="1157"/>
      <c r="C38" s="1160"/>
      <c r="D38" s="1163"/>
      <c r="E38" s="1140"/>
      <c r="F38" s="1085"/>
      <c r="G38" s="1102" t="str">
        <f>IF(ISERROR(F38/$M$13),"",ROUNDDOWN(F38/$M$13,1))</f>
        <v/>
      </c>
      <c r="H38" s="1154"/>
      <c r="I38" s="451"/>
      <c r="J38" s="1166"/>
      <c r="K38" s="1149"/>
      <c r="L38" s="1140"/>
      <c r="M38" s="1085"/>
      <c r="N38" s="1102" t="str">
        <f>IF(ISERROR(M38/$M$13),"",ROUNDDOWN(M38/$M$13,1))</f>
        <v/>
      </c>
      <c r="O38" s="1082"/>
      <c r="P38" s="451"/>
      <c r="Q38" s="1140"/>
      <c r="R38" s="1149"/>
    </row>
    <row r="39" spans="2:18" s="23" customFormat="1" ht="26.25" customHeight="1" thickBot="1">
      <c r="B39" s="1158"/>
      <c r="C39" s="1161"/>
      <c r="D39" s="1164"/>
      <c r="E39" s="1141"/>
      <c r="F39" s="1086"/>
      <c r="G39" s="1103"/>
      <c r="H39" s="1155"/>
      <c r="I39" s="452"/>
      <c r="J39" s="1167"/>
      <c r="K39" s="1150"/>
      <c r="L39" s="1141"/>
      <c r="M39" s="1086"/>
      <c r="N39" s="1103"/>
      <c r="O39" s="1083"/>
      <c r="P39" s="452"/>
      <c r="Q39" s="1141"/>
      <c r="R39" s="1150"/>
    </row>
    <row r="40" spans="2:18" s="23" customFormat="1" ht="26.25" customHeight="1" thickBot="1">
      <c r="B40" s="1159"/>
      <c r="C40" s="1162"/>
      <c r="D40" s="1165"/>
      <c r="E40" s="1142"/>
      <c r="F40" s="1087"/>
      <c r="G40" s="1104"/>
      <c r="H40" s="1156"/>
      <c r="I40" s="453"/>
      <c r="J40" s="1168"/>
      <c r="K40" s="456"/>
      <c r="L40" s="1142"/>
      <c r="M40" s="1087"/>
      <c r="N40" s="1104"/>
      <c r="O40" s="1084"/>
      <c r="P40" s="453"/>
      <c r="Q40" s="1142"/>
      <c r="R40" s="456"/>
    </row>
    <row r="41" spans="2:18" s="6" customFormat="1" ht="23.25" customHeight="1" thickBot="1">
      <c r="B41" s="10"/>
      <c r="I41" s="443" t="s">
        <v>408</v>
      </c>
      <c r="J41" s="440"/>
      <c r="K41" s="446" t="s">
        <v>407</v>
      </c>
      <c r="P41" s="443" t="s">
        <v>408</v>
      </c>
      <c r="Q41" s="440"/>
      <c r="R41" s="446" t="s">
        <v>407</v>
      </c>
    </row>
    <row r="42" spans="2:18" s="6" customFormat="1" ht="15" customHeight="1" thickBot="1">
      <c r="B42" s="47"/>
      <c r="C42" s="6" t="s">
        <v>383</v>
      </c>
    </row>
    <row r="43" spans="2:18" s="6" customFormat="1">
      <c r="B43" s="10"/>
    </row>
    <row r="44" spans="2:18" s="6" customFormat="1"/>
    <row r="45" spans="2:18" s="23" customFormat="1" ht="45" customHeight="1">
      <c r="B45" s="1076" t="s">
        <v>187</v>
      </c>
      <c r="C45" s="1077"/>
      <c r="D45" s="1077"/>
      <c r="E45" s="1077"/>
      <c r="F45" s="1078"/>
      <c r="G45" s="46" t="s">
        <v>400</v>
      </c>
      <c r="H45" s="46" t="s">
        <v>401</v>
      </c>
      <c r="I45" s="46" t="s">
        <v>402</v>
      </c>
      <c r="J45" s="1076" t="s">
        <v>99</v>
      </c>
      <c r="K45" s="1077"/>
      <c r="L45" s="1078"/>
      <c r="M45" s="1079" t="s">
        <v>100</v>
      </c>
      <c r="N45" s="1080"/>
      <c r="O45" s="1081"/>
      <c r="P45" s="1079" t="s">
        <v>666</v>
      </c>
      <c r="Q45" s="1080"/>
      <c r="R45" s="1081"/>
    </row>
    <row r="46" spans="2:18" s="23" customFormat="1" ht="45" customHeight="1" thickBot="1">
      <c r="B46" s="127" t="s">
        <v>225</v>
      </c>
      <c r="C46" s="127" t="s">
        <v>89</v>
      </c>
      <c r="D46" s="127" t="s">
        <v>393</v>
      </c>
      <c r="E46" s="128" t="s">
        <v>394</v>
      </c>
      <c r="F46" s="46" t="s">
        <v>395</v>
      </c>
      <c r="G46" s="46" t="s">
        <v>185</v>
      </c>
      <c r="H46" s="46" t="s">
        <v>185</v>
      </c>
      <c r="I46" s="46" t="s">
        <v>185</v>
      </c>
      <c r="J46" s="46" t="s">
        <v>90</v>
      </c>
      <c r="K46" s="126" t="s">
        <v>96</v>
      </c>
      <c r="L46" s="126" t="s">
        <v>399</v>
      </c>
      <c r="M46" s="968" t="s">
        <v>172</v>
      </c>
      <c r="N46" s="969" t="s">
        <v>658</v>
      </c>
      <c r="O46" s="969" t="s">
        <v>665</v>
      </c>
      <c r="P46" s="970" t="s">
        <v>188</v>
      </c>
      <c r="Q46" s="970" t="s">
        <v>189</v>
      </c>
      <c r="R46" s="970" t="s">
        <v>190</v>
      </c>
    </row>
    <row r="47" spans="2:18" s="23" customFormat="1" ht="78" customHeight="1" thickBot="1">
      <c r="B47" s="614"/>
      <c r="C47" s="287"/>
      <c r="D47" s="287"/>
      <c r="E47" s="296"/>
      <c r="F47" s="287"/>
      <c r="G47" s="297"/>
      <c r="H47" s="297"/>
      <c r="I47" s="297"/>
      <c r="J47" s="297"/>
      <c r="K47" s="298"/>
      <c r="L47" s="299"/>
      <c r="M47" s="297"/>
      <c r="N47" s="298"/>
      <c r="O47" s="299"/>
      <c r="P47" s="297"/>
      <c r="Q47" s="297"/>
      <c r="R47" s="297"/>
    </row>
    <row r="48" spans="2:18" s="6" customFormat="1" ht="13.5" customHeight="1">
      <c r="B48" s="963" t="s">
        <v>657</v>
      </c>
    </row>
    <row r="49" spans="2:21" s="6" customFormat="1" ht="13.5" customHeight="1">
      <c r="B49" s="10"/>
    </row>
    <row r="51" spans="2:21" s="6" customFormat="1" ht="13.5" customHeight="1">
      <c r="B51" s="10"/>
    </row>
    <row r="52" spans="2:21" s="6" customFormat="1" ht="17.25">
      <c r="B52" s="157" t="s">
        <v>218</v>
      </c>
    </row>
    <row r="53" spans="2:21" s="23" customFormat="1" ht="45" customHeight="1">
      <c r="B53" s="1108" t="s">
        <v>54</v>
      </c>
      <c r="C53" s="1110"/>
      <c r="D53" s="1111" t="s">
        <v>426</v>
      </c>
      <c r="E53" s="1108" t="s">
        <v>198</v>
      </c>
      <c r="F53" s="1110"/>
      <c r="G53" s="122" t="s">
        <v>102</v>
      </c>
      <c r="H53" s="1108" t="s">
        <v>196</v>
      </c>
      <c r="I53" s="1109"/>
      <c r="J53" s="1109"/>
      <c r="K53" s="1108" t="s">
        <v>197</v>
      </c>
      <c r="L53" s="1109"/>
      <c r="M53" s="1109"/>
      <c r="N53" s="1110"/>
      <c r="O53" s="1088" t="s">
        <v>672</v>
      </c>
      <c r="P53" s="1090"/>
      <c r="Q53" s="1088" t="s">
        <v>673</v>
      </c>
      <c r="R53" s="1089"/>
      <c r="S53" s="1089"/>
      <c r="T53" s="1090"/>
      <c r="U53" s="1111" t="s">
        <v>606</v>
      </c>
    </row>
    <row r="54" spans="2:21" s="23" customFormat="1" ht="45" customHeight="1" thickBot="1">
      <c r="B54" s="44" t="s">
        <v>80</v>
      </c>
      <c r="C54" s="116" t="s">
        <v>425</v>
      </c>
      <c r="D54" s="1112"/>
      <c r="E54" s="129" t="s">
        <v>128</v>
      </c>
      <c r="F54" s="44" t="s">
        <v>81</v>
      </c>
      <c r="G54" s="24" t="s">
        <v>103</v>
      </c>
      <c r="H54" s="140" t="s">
        <v>201</v>
      </c>
      <c r="I54" s="132" t="s">
        <v>202</v>
      </c>
      <c r="J54" s="115" t="s">
        <v>203</v>
      </c>
      <c r="K54" s="139" t="s">
        <v>201</v>
      </c>
      <c r="L54" s="135" t="s">
        <v>204</v>
      </c>
      <c r="M54" s="134" t="s">
        <v>205</v>
      </c>
      <c r="N54" s="134" t="s">
        <v>343</v>
      </c>
      <c r="O54" s="48" t="s">
        <v>82</v>
      </c>
      <c r="P54" s="48" t="s">
        <v>84</v>
      </c>
      <c r="Q54" s="24" t="s">
        <v>82</v>
      </c>
      <c r="R54" s="45" t="s">
        <v>160</v>
      </c>
      <c r="S54" s="45" t="s">
        <v>104</v>
      </c>
      <c r="T54" s="24" t="s">
        <v>83</v>
      </c>
      <c r="U54" s="1112"/>
    </row>
    <row r="55" spans="2:21" s="23" customFormat="1" ht="78.75" customHeight="1" thickBot="1">
      <c r="B55" s="293" t="s">
        <v>687</v>
      </c>
      <c r="C55" s="615" t="s">
        <v>548</v>
      </c>
      <c r="D55" s="300"/>
      <c r="E55" s="301"/>
      <c r="F55" s="302"/>
      <c r="G55" s="285"/>
      <c r="H55" s="607">
        <f>SUM(I55:J55)</f>
        <v>0</v>
      </c>
      <c r="I55" s="606"/>
      <c r="J55" s="428"/>
      <c r="K55" s="607">
        <f>SUM(L55:N55)</f>
        <v>0</v>
      </c>
      <c r="L55" s="616"/>
      <c r="M55" s="428"/>
      <c r="N55" s="611"/>
      <c r="O55" s="292"/>
      <c r="P55" s="292"/>
      <c r="Q55" s="285"/>
      <c r="R55" s="289"/>
      <c r="S55" s="285"/>
      <c r="T55" s="290"/>
      <c r="U55" s="836" t="s">
        <v>548</v>
      </c>
    </row>
    <row r="56" spans="2:21" s="6" customFormat="1" ht="13.5" customHeight="1">
      <c r="B56" s="159"/>
      <c r="C56" s="1133" t="s">
        <v>423</v>
      </c>
      <c r="D56" s="1133"/>
      <c r="E56" s="159"/>
    </row>
    <row r="57" spans="2:21" s="6" customFormat="1" ht="13.5" customHeight="1">
      <c r="B57" s="23"/>
      <c r="C57" s="23"/>
      <c r="D57" s="1137" t="s">
        <v>424</v>
      </c>
      <c r="E57" s="1137"/>
      <c r="F57" s="1137"/>
    </row>
    <row r="58" spans="2:21" s="6" customFormat="1" ht="13.5" customHeight="1">
      <c r="B58" s="23"/>
      <c r="C58" s="23"/>
      <c r="D58" s="23"/>
      <c r="E58" s="23"/>
    </row>
    <row r="59" spans="2:21" s="6" customFormat="1" ht="13.5" customHeight="1">
      <c r="B59" s="23"/>
      <c r="C59" s="23"/>
      <c r="D59" s="23"/>
      <c r="E59" s="23"/>
    </row>
    <row r="60" spans="2:21" s="6" customFormat="1" ht="13.5" customHeight="1">
      <c r="B60" s="10"/>
    </row>
    <row r="61" spans="2:21" s="6" customFormat="1" ht="13.5" customHeight="1">
      <c r="B61" s="10"/>
    </row>
    <row r="62" spans="2:21" s="6" customFormat="1" ht="17.25">
      <c r="B62" s="157" t="s">
        <v>227</v>
      </c>
    </row>
    <row r="63" spans="2:21" s="23" customFormat="1" ht="45" customHeight="1">
      <c r="B63" s="1108" t="s">
        <v>403</v>
      </c>
      <c r="C63" s="1110"/>
      <c r="D63" s="1108" t="s">
        <v>161</v>
      </c>
      <c r="E63" s="1109"/>
      <c r="F63" s="1109"/>
      <c r="G63" s="1109"/>
      <c r="H63" s="1110"/>
      <c r="I63" s="1108" t="s">
        <v>29</v>
      </c>
      <c r="J63" s="1109"/>
      <c r="K63" s="1110"/>
      <c r="L63" s="1091" t="s">
        <v>428</v>
      </c>
      <c r="M63" s="1108" t="s">
        <v>106</v>
      </c>
      <c r="N63" s="1109"/>
      <c r="O63" s="1110"/>
    </row>
    <row r="64" spans="2:21" s="23" customFormat="1" ht="48.75" thickBot="1">
      <c r="B64" s="45" t="s">
        <v>62</v>
      </c>
      <c r="C64" s="45" t="s">
        <v>63</v>
      </c>
      <c r="D64" s="682" t="s">
        <v>473</v>
      </c>
      <c r="E64" s="140" t="s">
        <v>206</v>
      </c>
      <c r="F64" s="1138" t="s">
        <v>637</v>
      </c>
      <c r="G64" s="1139"/>
      <c r="H64" s="130" t="s">
        <v>250</v>
      </c>
      <c r="I64" s="24" t="s">
        <v>90</v>
      </c>
      <c r="J64" s="122" t="s">
        <v>96</v>
      </c>
      <c r="K64" s="122" t="s">
        <v>399</v>
      </c>
      <c r="L64" s="1128"/>
      <c r="M64" s="133" t="s">
        <v>431</v>
      </c>
      <c r="N64" s="24" t="s">
        <v>105</v>
      </c>
      <c r="O64" s="24" t="s">
        <v>37</v>
      </c>
    </row>
    <row r="65" spans="2:35" s="23" customFormat="1" ht="78.75" customHeight="1" thickBot="1">
      <c r="B65" s="293"/>
      <c r="C65" s="293"/>
      <c r="D65" s="683"/>
      <c r="E65" s="607">
        <f>F65+H65</f>
        <v>0</v>
      </c>
      <c r="F65" s="1169"/>
      <c r="G65" s="1170"/>
      <c r="H65" s="428"/>
      <c r="I65" s="293"/>
      <c r="J65" s="294"/>
      <c r="K65" s="295"/>
      <c r="L65" s="430"/>
      <c r="M65" s="429"/>
      <c r="N65" s="303"/>
      <c r="O65" s="302"/>
    </row>
    <row r="66" spans="2:35" s="6" customFormat="1">
      <c r="B66" s="10" t="s">
        <v>427</v>
      </c>
      <c r="H66" s="10"/>
      <c r="L66" s="6" t="s">
        <v>429</v>
      </c>
    </row>
    <row r="67" spans="2:35" s="6" customFormat="1">
      <c r="B67" s="10"/>
      <c r="M67" s="457"/>
      <c r="N67" s="457"/>
      <c r="O67" s="597" t="s">
        <v>430</v>
      </c>
      <c r="AH67" s="23"/>
      <c r="AI67" s="23"/>
    </row>
    <row r="68" spans="2:35">
      <c r="L68" s="8"/>
      <c r="M68" s="418"/>
      <c r="N68" s="418"/>
      <c r="AH68" s="23"/>
      <c r="AI68" s="23"/>
    </row>
    <row r="69" spans="2:35">
      <c r="AH69" s="23"/>
      <c r="AI69" s="23"/>
    </row>
    <row r="71" spans="2:35">
      <c r="D71" s="10"/>
    </row>
    <row r="72" spans="2:35" ht="14.25" customHeight="1"/>
    <row r="75" spans="2:35">
      <c r="B75" s="23"/>
    </row>
    <row r="76" spans="2:35">
      <c r="AH76" s="23"/>
      <c r="AI76" s="23"/>
    </row>
    <row r="77" spans="2:35">
      <c r="B77" s="23"/>
      <c r="AH77" s="6"/>
      <c r="AI77" s="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sheetData>
  <sheetProtection formatCells="0" formatColumns="0" formatRows="0"/>
  <mergeCells count="97">
    <mergeCell ref="U53:U54"/>
    <mergeCell ref="R38:R39"/>
    <mergeCell ref="L38:L40"/>
    <mergeCell ref="F65:G65"/>
    <mergeCell ref="V5:Y5"/>
    <mergeCell ref="X6:Y6"/>
    <mergeCell ref="X7:Y7"/>
    <mergeCell ref="Q53:T53"/>
    <mergeCell ref="N11:N12"/>
    <mergeCell ref="K53:N53"/>
    <mergeCell ref="E36:K36"/>
    <mergeCell ref="O23:O25"/>
    <mergeCell ref="E23:E25"/>
    <mergeCell ref="F23:F25"/>
    <mergeCell ref="G23:G25"/>
    <mergeCell ref="E38:E40"/>
    <mergeCell ref="F38:F40"/>
    <mergeCell ref="Q38:Q40"/>
    <mergeCell ref="B23:B25"/>
    <mergeCell ref="C23:C25"/>
    <mergeCell ref="G38:G40"/>
    <mergeCell ref="K38:K39"/>
    <mergeCell ref="H23:H25"/>
    <mergeCell ref="H38:H40"/>
    <mergeCell ref="B38:B40"/>
    <mergeCell ref="C38:C40"/>
    <mergeCell ref="D38:D40"/>
    <mergeCell ref="I23:I25"/>
    <mergeCell ref="J38:J40"/>
    <mergeCell ref="M63:O63"/>
    <mergeCell ref="E53:F53"/>
    <mergeCell ref="L63:L64"/>
    <mergeCell ref="D53:D54"/>
    <mergeCell ref="C56:D56"/>
    <mergeCell ref="D57:F57"/>
    <mergeCell ref="B63:C63"/>
    <mergeCell ref="I63:K63"/>
    <mergeCell ref="B53:C53"/>
    <mergeCell ref="D63:H63"/>
    <mergeCell ref="H53:J53"/>
    <mergeCell ref="O53:P53"/>
    <mergeCell ref="F64:G64"/>
    <mergeCell ref="B5:B6"/>
    <mergeCell ref="C5:C6"/>
    <mergeCell ref="C36:D36"/>
    <mergeCell ref="D5:F5"/>
    <mergeCell ref="B11:B12"/>
    <mergeCell ref="B30:F30"/>
    <mergeCell ref="B21:B22"/>
    <mergeCell ref="C21:D21"/>
    <mergeCell ref="E21:E22"/>
    <mergeCell ref="C11:C12"/>
    <mergeCell ref="F11:F12"/>
    <mergeCell ref="D11:E11"/>
    <mergeCell ref="B26:D26"/>
    <mergeCell ref="D23:D25"/>
    <mergeCell ref="E26:G26"/>
    <mergeCell ref="F21:F22"/>
    <mergeCell ref="T23:T24"/>
    <mergeCell ref="J33:O33"/>
    <mergeCell ref="M11:M12"/>
    <mergeCell ref="O11:W11"/>
    <mergeCell ref="G21:M21"/>
    <mergeCell ref="N21:T21"/>
    <mergeCell ref="M23:M24"/>
    <mergeCell ref="V1:X1"/>
    <mergeCell ref="J30:L30"/>
    <mergeCell ref="X11:Y11"/>
    <mergeCell ref="H5:J5"/>
    <mergeCell ref="K5:K6"/>
    <mergeCell ref="G11:I11"/>
    <mergeCell ref="G5:G6"/>
    <mergeCell ref="S1:T1"/>
    <mergeCell ref="M30:O30"/>
    <mergeCell ref="Q23:Q25"/>
    <mergeCell ref="S23:S25"/>
    <mergeCell ref="P23:P25"/>
    <mergeCell ref="P5:P6"/>
    <mergeCell ref="O5:O6"/>
    <mergeCell ref="R5:U5"/>
    <mergeCell ref="Q5:Q6"/>
    <mergeCell ref="E1:G1"/>
    <mergeCell ref="L5:N5"/>
    <mergeCell ref="J45:L45"/>
    <mergeCell ref="P45:R45"/>
    <mergeCell ref="O38:O40"/>
    <mergeCell ref="M38:M40"/>
    <mergeCell ref="L36:R36"/>
    <mergeCell ref="P30:R30"/>
    <mergeCell ref="J11:L11"/>
    <mergeCell ref="J23:J25"/>
    <mergeCell ref="L23:L25"/>
    <mergeCell ref="N23:N25"/>
    <mergeCell ref="B45:F45"/>
    <mergeCell ref="B36:B37"/>
    <mergeCell ref="N38:N40"/>
    <mergeCell ref="M45:O45"/>
  </mergeCells>
  <phoneticPr fontId="2"/>
  <conditionalFormatting sqref="D13:E13">
    <cfRule type="expression" dxfId="97" priority="1" stopIfTrue="1">
      <formula>300&gt;$D$13+$E$13</formula>
    </cfRule>
  </conditionalFormatting>
  <conditionalFormatting sqref="E65">
    <cfRule type="cellIs" dxfId="96" priority="2" stopIfTrue="1" operator="lessThan">
      <formula>1</formula>
    </cfRule>
  </conditionalFormatting>
  <dataValidations count="22">
    <dataValidation type="custom" allowBlank="1" showInputMessage="1" error="学科と実技の合計が３００時間以上になるよう設定してください。" prompt="学科時間と実技時間の合計が３００時間以上になるように設定してください" sqref="D13:E13">
      <formula1>SUM($D13:$E13)&gt;=300</formula1>
    </dataValidation>
    <dataValidation type="whole" allowBlank="1" showInputMessage="1" showErrorMessage="1" error="就職支援時間は１２時間以上２４時間以下で設定してください" sqref="F13">
      <formula1>12</formula1>
      <formula2>24</formula2>
    </dataValidation>
    <dataValidation type="whole" allowBlank="1" showInputMessage="1" showErrorMessage="1" error="１時限あたりの時間数は４５分以上６０分以下で設定してください" sqref="I13:I15">
      <formula1>45</formula1>
      <formula2>60</formula2>
    </dataValidation>
    <dataValidation type="whole" allowBlank="1" showInputMessage="1" showErrorMessage="1" error="受入可能定員は１０人以上３０人以下で設定してください" sqref="M13:M15 N14:Y15">
      <formula1>10</formula1>
      <formula2>30</formula2>
    </dataValidation>
    <dataValidation type="whole" operator="lessThanOrEqual" allowBlank="1" showInputMessage="1" showErrorMessage="1" error="見積金額は50,000円以下で設定してください" sqref="B13:B15 C14:C15 E14:F15 D15">
      <formula1>50000</formula1>
    </dataValidation>
    <dataValidation allowBlank="1" showInputMessage="1" showErrorMessage="1" prompt="ホームページの写し等資格の概要がわかる書類を添付してください" sqref="O55:T55"/>
    <dataValidation allowBlank="1" showInputMessage="1" showErrorMessage="1" prompt="確認できるような教室写真を添付してください" sqref="G32:I32 G47:I47"/>
    <dataValidation allowBlank="1" showInputMessage="1" showErrorMessage="1" prompt="施設の外観の写真を添付してください" sqref="G7 K7"/>
    <dataValidation type="list" allowBlank="1" showInputMessage="1" showErrorMessage="1" sqref="O13:W13">
      <formula1>"可,不可"</formula1>
    </dataValidation>
    <dataValidation type="list" allowBlank="1" showInputMessage="1" showErrorMessage="1" sqref="L65 V7 F23 X13:Y13">
      <formula1>"有,無"</formula1>
    </dataValidation>
    <dataValidation type="list" allowBlank="1" showInputMessage="1" showErrorMessage="1" sqref="K65 L47 O47 L32 O32">
      <formula1>"○"</formula1>
    </dataValidation>
    <dataValidation type="list" allowBlank="1" showInputMessage="1" showErrorMessage="1" prompt="ある場合は写真を添付してください" sqref="I65:J65 J47:K47 M47:N47 J32:K32 M32:N32">
      <formula1>"○"</formula1>
    </dataValidation>
    <dataValidation type="list" allowBlank="1" showInputMessage="1" showErrorMessage="1" prompt="職業紹介権がある場合は、許可証の写しを添付してください" sqref="B65:C65">
      <formula1>"○"</formula1>
    </dataValidation>
    <dataValidation type="list" allowBlank="1" showInputMessage="1" showErrorMessage="1" sqref="M65">
      <formula1>"常時開放,時間限定"</formula1>
    </dataValidation>
    <dataValidation type="textLength" operator="lessThanOrEqual" allowBlank="1" showInputMessage="1" showErrorMessage="1" error="訓練科名は２０文字以内で設定してください。" sqref="D55">
      <formula1>20</formula1>
    </dataValidation>
    <dataValidation type="list" allowBlank="1" showInputMessage="1" showErrorMessage="1" prompt="確認できるような教室写真を添付してください" sqref="L23:L25 S23:S25 J38:J40 Q38:Q40">
      <formula1>"折りたたみパイプ椅子,パイプ椅子,OAチェア（4本脚・5本脚）,その他"</formula1>
    </dataValidation>
    <dataValidation type="list" allowBlank="1" showInputMessage="1" showErrorMessage="1" prompt="確認できるような教室写真を添付してください" sqref="H38:H40 O38:O40 J23:J25 Q23:Q25">
      <formula1>"1,2,3,4,5"</formula1>
    </dataValidation>
    <dataValidation type="list" allowBlank="1" showInputMessage="1" showErrorMessage="1" sqref="B55">
      <formula1>"再就職促進オンライン委託訓練"</formula1>
    </dataValidation>
    <dataValidation allowBlank="1" sqref="D65"/>
    <dataValidation type="list" allowBlank="1" showInputMessage="1" showErrorMessage="1" prompt="確認できるような教室写真を添付してください" sqref="C32 C47">
      <formula1>"デスクトップ型,ノート型"</formula1>
    </dataValidation>
    <dataValidation type="list" allowBlank="1" showInputMessage="1" showErrorMessage="1" sqref="C55">
      <formula1>",　,1,2,3,4,5,6,7,8,9,10,11,12,13"</formula1>
    </dataValidation>
    <dataValidation type="list" allowBlank="1" showInputMessage="1" showErrorMessage="1" sqref="U55">
      <formula1>",　,有,無"</formula1>
    </dataValidation>
  </dataValidations>
  <pageMargins left="0.39370078740157483" right="0.39370078740157483" top="0.59055118110236227" bottom="0.59055118110236227" header="0.39370078740157483" footer="0.31496062992125984"/>
  <pageSetup paperSize="9" scale="35" orientation="portrait" cellComments="asDisplayed" horizontalDpi="300" r:id="rId1"/>
  <headerFooter alignWithMargins="0">
    <oddHeader>&amp;R&amp;10&amp;F</oddHeader>
  </headerFooter>
  <cellWatches>
    <cellWatch r="E13"/>
  </cellWatche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4"/>
  <sheetViews>
    <sheetView showZeros="0" view="pageBreakPreview" zoomScale="90" zoomScaleNormal="100" zoomScaleSheetLayoutView="90" workbookViewId="0">
      <selection activeCell="C3" sqref="C3:D3"/>
    </sheetView>
  </sheetViews>
  <sheetFormatPr defaultRowHeight="13.5"/>
  <cols>
    <col min="1" max="1" width="5.25" customWidth="1"/>
    <col min="2" max="2" width="15.625" customWidth="1"/>
    <col min="3" max="3" width="5.625" customWidth="1"/>
    <col min="4" max="6" width="4.625" customWidth="1"/>
    <col min="7" max="7" width="26.625" customWidth="1"/>
    <col min="8" max="9" width="6.375" customWidth="1"/>
    <col min="10" max="10" width="8.625" customWidth="1"/>
    <col min="11" max="12" width="4.625" customWidth="1"/>
    <col min="13" max="13" width="8.625" customWidth="1"/>
    <col min="14" max="14" width="26.375" customWidth="1"/>
    <col min="15" max="16" width="5.125" customWidth="1"/>
  </cols>
  <sheetData>
    <row r="1" spans="1:18" ht="28.5" customHeight="1">
      <c r="A1" s="63" t="s">
        <v>253</v>
      </c>
      <c r="C1" s="63"/>
      <c r="D1" s="63"/>
      <c r="E1" s="63"/>
      <c r="F1" s="63"/>
      <c r="G1" s="63"/>
      <c r="H1" s="63"/>
      <c r="I1" s="63"/>
      <c r="J1" s="63"/>
      <c r="K1" s="63"/>
      <c r="L1" s="63"/>
      <c r="M1" s="63"/>
      <c r="N1" s="63"/>
      <c r="O1" s="63"/>
      <c r="P1" s="63"/>
    </row>
    <row r="2" spans="1:18" ht="9" customHeight="1">
      <c r="B2" s="63"/>
      <c r="C2" s="63"/>
      <c r="D2" s="63"/>
      <c r="E2" s="63"/>
      <c r="F2" s="63"/>
      <c r="G2" s="63"/>
      <c r="H2" s="63"/>
      <c r="I2" s="63"/>
      <c r="J2" s="63"/>
      <c r="K2" s="63"/>
      <c r="L2" s="63"/>
      <c r="M2" s="63"/>
      <c r="N2" s="63"/>
      <c r="O2" s="63"/>
      <c r="P2" s="63"/>
      <c r="Q2" s="63"/>
      <c r="R2" s="63"/>
    </row>
    <row r="3" spans="1:18" ht="18" customHeight="1">
      <c r="B3" s="559" t="s">
        <v>178</v>
      </c>
      <c r="C3" s="1645">
        <f>入力表!E65</f>
        <v>0</v>
      </c>
      <c r="D3" s="1645"/>
      <c r="E3" s="145" t="s">
        <v>19</v>
      </c>
      <c r="G3" s="21"/>
      <c r="H3" s="21"/>
      <c r="I3" s="21"/>
      <c r="J3" s="481"/>
      <c r="K3" s="21"/>
      <c r="L3" s="21"/>
      <c r="M3" s="9" t="s">
        <v>256</v>
      </c>
      <c r="N3" s="1641">
        <f>入力表!D55</f>
        <v>0</v>
      </c>
      <c r="O3" s="1641"/>
      <c r="P3" s="1641"/>
      <c r="Q3" s="21"/>
      <c r="R3" s="21"/>
    </row>
    <row r="4" spans="1:18" ht="18" customHeight="1">
      <c r="G4" s="1"/>
      <c r="M4" s="9" t="s">
        <v>30</v>
      </c>
      <c r="N4" s="1642">
        <f>入力表!G7</f>
        <v>0</v>
      </c>
      <c r="O4" s="1642"/>
      <c r="P4" s="1642"/>
    </row>
    <row r="5" spans="1:18" ht="9" customHeight="1">
      <c r="G5" s="1"/>
      <c r="M5" s="9"/>
      <c r="N5" s="10"/>
      <c r="O5" s="10"/>
      <c r="P5" s="10"/>
    </row>
    <row r="6" spans="1:18" ht="16.5" customHeight="1" thickBot="1">
      <c r="B6" s="194" t="s">
        <v>255</v>
      </c>
    </row>
    <row r="7" spans="1:18" s="1" customFormat="1" ht="27" customHeight="1" thickTop="1">
      <c r="A7" s="1511" t="s">
        <v>453</v>
      </c>
      <c r="B7" s="1526" t="s">
        <v>47</v>
      </c>
      <c r="C7" s="1516" t="s">
        <v>268</v>
      </c>
      <c r="D7" s="1514" t="s">
        <v>306</v>
      </c>
      <c r="E7" s="1640"/>
      <c r="F7" s="1515"/>
      <c r="G7" s="1528" t="s">
        <v>49</v>
      </c>
      <c r="H7" s="1643" t="s">
        <v>156</v>
      </c>
      <c r="I7" s="1264"/>
      <c r="J7" s="558" t="s">
        <v>449</v>
      </c>
      <c r="K7" s="1640" t="s">
        <v>141</v>
      </c>
      <c r="L7" s="1640"/>
      <c r="M7" s="1640"/>
      <c r="N7" s="1644" t="s">
        <v>252</v>
      </c>
      <c r="O7" s="1514" t="s">
        <v>26</v>
      </c>
      <c r="P7" s="1520"/>
    </row>
    <row r="8" spans="1:18" s="1" customFormat="1" ht="40.5" customHeight="1" thickBot="1">
      <c r="A8" s="1512"/>
      <c r="B8" s="1527"/>
      <c r="C8" s="1517"/>
      <c r="D8" s="212" t="s">
        <v>152</v>
      </c>
      <c r="E8" s="213" t="s">
        <v>153</v>
      </c>
      <c r="F8" s="214" t="s">
        <v>154</v>
      </c>
      <c r="G8" s="1517"/>
      <c r="H8" s="209" t="s">
        <v>469</v>
      </c>
      <c r="I8" s="207" t="s">
        <v>281</v>
      </c>
      <c r="J8" s="535" t="s">
        <v>468</v>
      </c>
      <c r="K8" s="1646" t="s">
        <v>635</v>
      </c>
      <c r="L8" s="1647"/>
      <c r="M8" s="197" t="s">
        <v>37</v>
      </c>
      <c r="N8" s="1519"/>
      <c r="O8" s="218" t="s">
        <v>10</v>
      </c>
      <c r="P8" s="210" t="s">
        <v>37</v>
      </c>
    </row>
    <row r="9" spans="1:18" s="1" customFormat="1" ht="24.95" customHeight="1" thickTop="1">
      <c r="A9" s="203"/>
      <c r="B9" s="487" t="s">
        <v>678</v>
      </c>
      <c r="C9" s="482">
        <v>40</v>
      </c>
      <c r="D9" s="483" t="s">
        <v>356</v>
      </c>
      <c r="E9" s="484"/>
      <c r="F9" s="485"/>
      <c r="G9" s="482" t="s">
        <v>151</v>
      </c>
      <c r="H9" s="486" t="s">
        <v>144</v>
      </c>
      <c r="I9" s="531" t="s">
        <v>145</v>
      </c>
      <c r="J9" s="532" t="s">
        <v>450</v>
      </c>
      <c r="K9" s="1648" t="s">
        <v>142</v>
      </c>
      <c r="L9" s="1649"/>
      <c r="M9" s="487"/>
      <c r="N9" s="677" t="s">
        <v>487</v>
      </c>
      <c r="O9" s="488" t="s">
        <v>358</v>
      </c>
      <c r="P9" s="489"/>
      <c r="Q9" s="415"/>
    </row>
    <row r="10" spans="1:18" s="1" customFormat="1" ht="24.95" customHeight="1">
      <c r="A10" s="536"/>
      <c r="B10" s="493" t="s">
        <v>359</v>
      </c>
      <c r="C10" s="490">
        <v>56</v>
      </c>
      <c r="D10" s="491"/>
      <c r="E10" s="492"/>
      <c r="F10" s="493" t="s">
        <v>360</v>
      </c>
      <c r="G10" s="490" t="s">
        <v>361</v>
      </c>
      <c r="H10" s="494" t="s">
        <v>362</v>
      </c>
      <c r="I10" s="528" t="s">
        <v>363</v>
      </c>
      <c r="J10" s="533"/>
      <c r="K10" s="1650" t="s">
        <v>450</v>
      </c>
      <c r="L10" s="1651"/>
      <c r="M10" s="496"/>
      <c r="N10" s="958" t="s">
        <v>676</v>
      </c>
      <c r="O10" s="497"/>
      <c r="P10" s="498" t="s">
        <v>364</v>
      </c>
      <c r="Q10" s="415"/>
    </row>
    <row r="11" spans="1:18" s="1" customFormat="1" ht="24.95" customHeight="1" thickBot="1">
      <c r="A11" s="538"/>
      <c r="B11" s="502" t="s">
        <v>365</v>
      </c>
      <c r="C11" s="499">
        <v>38</v>
      </c>
      <c r="D11" s="500" t="s">
        <v>142</v>
      </c>
      <c r="E11" s="501"/>
      <c r="F11" s="502"/>
      <c r="G11" s="499" t="s">
        <v>366</v>
      </c>
      <c r="H11" s="503" t="s">
        <v>367</v>
      </c>
      <c r="I11" s="529" t="s">
        <v>368</v>
      </c>
      <c r="J11" s="534"/>
      <c r="K11" s="1652"/>
      <c r="L11" s="1653"/>
      <c r="M11" s="504" t="s">
        <v>357</v>
      </c>
      <c r="N11" s="678" t="s">
        <v>369</v>
      </c>
      <c r="O11" s="505" t="s">
        <v>370</v>
      </c>
      <c r="P11" s="506"/>
      <c r="Q11" s="415"/>
    </row>
    <row r="12" spans="1:18" s="234" customFormat="1" ht="33.75" customHeight="1" thickTop="1">
      <c r="A12" s="556">
        <v>1</v>
      </c>
      <c r="B12" s="617"/>
      <c r="C12" s="225"/>
      <c r="D12" s="622"/>
      <c r="E12" s="630"/>
      <c r="F12" s="340"/>
      <c r="G12" s="226"/>
      <c r="H12" s="339"/>
      <c r="I12" s="340"/>
      <c r="J12" s="530"/>
      <c r="K12" s="1654"/>
      <c r="L12" s="1655"/>
      <c r="M12" s="340"/>
      <c r="N12" s="226"/>
      <c r="O12" s="339"/>
      <c r="P12" s="632"/>
    </row>
    <row r="13" spans="1:18" s="234" customFormat="1" ht="33.75" customHeight="1">
      <c r="A13" s="550">
        <v>2</v>
      </c>
      <c r="B13" s="618"/>
      <c r="C13" s="227"/>
      <c r="D13" s="620"/>
      <c r="E13" s="259"/>
      <c r="F13" s="256"/>
      <c r="G13" s="228"/>
      <c r="H13" s="229"/>
      <c r="I13" s="227"/>
      <c r="J13" s="258"/>
      <c r="K13" s="1656"/>
      <c r="L13" s="1657"/>
      <c r="M13" s="256"/>
      <c r="N13" s="228"/>
      <c r="O13" s="255"/>
      <c r="P13" s="260"/>
    </row>
    <row r="14" spans="1:18" s="234" customFormat="1" ht="33.75" customHeight="1">
      <c r="A14" s="550">
        <v>3</v>
      </c>
      <c r="B14" s="618"/>
      <c r="C14" s="227"/>
      <c r="D14" s="620"/>
      <c r="E14" s="259"/>
      <c r="F14" s="256"/>
      <c r="G14" s="228"/>
      <c r="H14" s="229"/>
      <c r="I14" s="227"/>
      <c r="J14" s="258"/>
      <c r="K14" s="1656"/>
      <c r="L14" s="1657"/>
      <c r="M14" s="256"/>
      <c r="N14" s="228"/>
      <c r="O14" s="255"/>
      <c r="P14" s="260"/>
    </row>
    <row r="15" spans="1:18" s="234" customFormat="1" ht="33.75" customHeight="1">
      <c r="A15" s="550">
        <v>4</v>
      </c>
      <c r="B15" s="618"/>
      <c r="C15" s="227"/>
      <c r="D15" s="620"/>
      <c r="E15" s="259"/>
      <c r="F15" s="256"/>
      <c r="G15" s="228"/>
      <c r="H15" s="229"/>
      <c r="I15" s="227"/>
      <c r="J15" s="258"/>
      <c r="K15" s="1656"/>
      <c r="L15" s="1657"/>
      <c r="M15" s="256"/>
      <c r="N15" s="228"/>
      <c r="O15" s="255"/>
      <c r="P15" s="260"/>
    </row>
    <row r="16" spans="1:18" s="234" customFormat="1" ht="33.75" customHeight="1">
      <c r="A16" s="550">
        <v>5</v>
      </c>
      <c r="B16" s="256"/>
      <c r="C16" s="227"/>
      <c r="D16" s="620"/>
      <c r="E16" s="259"/>
      <c r="F16" s="256"/>
      <c r="G16" s="228"/>
      <c r="H16" s="229"/>
      <c r="I16" s="227"/>
      <c r="J16" s="258"/>
      <c r="K16" s="1656"/>
      <c r="L16" s="1657"/>
      <c r="M16" s="256"/>
      <c r="N16" s="228"/>
      <c r="O16" s="255"/>
      <c r="P16" s="260"/>
    </row>
    <row r="17" spans="1:16" s="234" customFormat="1" ht="33.75" customHeight="1">
      <c r="A17" s="550">
        <v>6</v>
      </c>
      <c r="B17" s="256"/>
      <c r="C17" s="227"/>
      <c r="D17" s="620"/>
      <c r="E17" s="259"/>
      <c r="F17" s="256"/>
      <c r="G17" s="228"/>
      <c r="H17" s="229"/>
      <c r="I17" s="227"/>
      <c r="J17" s="258"/>
      <c r="K17" s="1656"/>
      <c r="L17" s="1657"/>
      <c r="M17" s="256"/>
      <c r="N17" s="228"/>
      <c r="O17" s="255"/>
      <c r="P17" s="260"/>
    </row>
    <row r="18" spans="1:16" s="234" customFormat="1" ht="33.75" customHeight="1">
      <c r="A18" s="550">
        <v>7</v>
      </c>
      <c r="B18" s="256"/>
      <c r="C18" s="227"/>
      <c r="D18" s="620"/>
      <c r="E18" s="259"/>
      <c r="F18" s="256"/>
      <c r="G18" s="228"/>
      <c r="H18" s="229"/>
      <c r="I18" s="227"/>
      <c r="J18" s="258"/>
      <c r="K18" s="1656"/>
      <c r="L18" s="1657"/>
      <c r="M18" s="256"/>
      <c r="N18" s="228"/>
      <c r="O18" s="255"/>
      <c r="P18" s="260"/>
    </row>
    <row r="19" spans="1:16" s="234" customFormat="1" ht="33.75" customHeight="1">
      <c r="A19" s="550">
        <v>8</v>
      </c>
      <c r="B19" s="256"/>
      <c r="C19" s="227"/>
      <c r="D19" s="620"/>
      <c r="E19" s="259"/>
      <c r="F19" s="256"/>
      <c r="G19" s="228"/>
      <c r="H19" s="229"/>
      <c r="I19" s="227"/>
      <c r="J19" s="258"/>
      <c r="K19" s="1656"/>
      <c r="L19" s="1657"/>
      <c r="M19" s="256"/>
      <c r="N19" s="228"/>
      <c r="O19" s="255"/>
      <c r="P19" s="260"/>
    </row>
    <row r="20" spans="1:16" s="234" customFormat="1" ht="33.75" customHeight="1">
      <c r="A20" s="550">
        <v>9</v>
      </c>
      <c r="B20" s="619"/>
      <c r="C20" s="598"/>
      <c r="D20" s="602"/>
      <c r="E20" s="631"/>
      <c r="F20" s="619"/>
      <c r="G20" s="599"/>
      <c r="H20" s="600"/>
      <c r="I20" s="598"/>
      <c r="J20" s="601"/>
      <c r="K20" s="602"/>
      <c r="L20" s="603"/>
      <c r="M20" s="619"/>
      <c r="N20" s="599"/>
      <c r="O20" s="633"/>
      <c r="P20" s="634"/>
    </row>
    <row r="21" spans="1:16" s="234" customFormat="1" ht="33.75" customHeight="1" thickBot="1">
      <c r="A21" s="557">
        <v>10</v>
      </c>
      <c r="B21" s="262"/>
      <c r="C21" s="230"/>
      <c r="D21" s="621"/>
      <c r="E21" s="265"/>
      <c r="F21" s="262"/>
      <c r="G21" s="231"/>
      <c r="H21" s="232"/>
      <c r="I21" s="230"/>
      <c r="J21" s="264"/>
      <c r="K21" s="1658"/>
      <c r="L21" s="1659"/>
      <c r="M21" s="262"/>
      <c r="N21" s="231"/>
      <c r="O21" s="261"/>
      <c r="P21" s="266"/>
    </row>
    <row r="22" spans="1:16" s="29" customFormat="1" ht="24.75" customHeight="1" thickTop="1" thickBot="1">
      <c r="A22" s="539"/>
      <c r="B22" s="537" t="s">
        <v>452</v>
      </c>
      <c r="C22" s="224">
        <f>COUNTIF(B12:B21,"*")</f>
        <v>0</v>
      </c>
      <c r="D22" s="201" t="s">
        <v>19</v>
      </c>
      <c r="E22" s="201"/>
      <c r="F22" s="201"/>
      <c r="G22" s="202"/>
      <c r="H22" s="1638" t="s">
        <v>465</v>
      </c>
      <c r="I22" s="1639"/>
      <c r="J22" s="545">
        <f>COUNTIF(J12:J21,"○")+COUNTIF(J12:J21,"△")</f>
        <v>0</v>
      </c>
      <c r="K22" s="544" t="s">
        <v>466</v>
      </c>
      <c r="L22" s="202"/>
      <c r="M22" s="202"/>
      <c r="N22" s="201"/>
      <c r="O22" s="201"/>
      <c r="P22" s="211"/>
    </row>
    <row r="23" spans="1:16" ht="9" customHeight="1" thickTop="1">
      <c r="B23" s="191"/>
      <c r="D23" s="192"/>
      <c r="E23" s="192"/>
      <c r="F23" s="192"/>
      <c r="G23" s="192"/>
    </row>
    <row r="24" spans="1:16">
      <c r="C24" s="221" t="str">
        <f>IF(C22=C3,"","＜ERROR＞就職担当者数が一致していません！")</f>
        <v/>
      </c>
    </row>
  </sheetData>
  <sheetProtection formatCells="0" formatColumns="0" formatRows="0" insertRows="0" deleteRows="0"/>
  <mergeCells count="26">
    <mergeCell ref="A7:A8"/>
    <mergeCell ref="B7:B8"/>
    <mergeCell ref="D7:F7"/>
    <mergeCell ref="G7:G8"/>
    <mergeCell ref="K18:L18"/>
    <mergeCell ref="K13:L13"/>
    <mergeCell ref="K14:L14"/>
    <mergeCell ref="K15:L15"/>
    <mergeCell ref="K16:L16"/>
    <mergeCell ref="K17:L17"/>
    <mergeCell ref="H22:I22"/>
    <mergeCell ref="K7:M7"/>
    <mergeCell ref="C7:C8"/>
    <mergeCell ref="N3:P3"/>
    <mergeCell ref="N4:P4"/>
    <mergeCell ref="O7:P7"/>
    <mergeCell ref="H7:I7"/>
    <mergeCell ref="N7:N8"/>
    <mergeCell ref="C3:D3"/>
    <mergeCell ref="K8:L8"/>
    <mergeCell ref="K9:L9"/>
    <mergeCell ref="K10:L10"/>
    <mergeCell ref="K11:L11"/>
    <mergeCell ref="K12:L12"/>
    <mergeCell ref="K19:L19"/>
    <mergeCell ref="K21:L21"/>
  </mergeCells>
  <phoneticPr fontId="2"/>
  <dataValidations count="2">
    <dataValidation type="list" allowBlank="1" showInputMessage="1" showErrorMessage="1" sqref="D12:F21 K12:M21 O12:P21 J9:J21">
      <formula1>"○"</formula1>
    </dataValidation>
    <dataValidation type="custom" allowBlank="1" showInputMessage="1" showErrorMessage="1" sqref="C3:D3 N3:P4 C22 J22 C24">
      <formula1>""</formula1>
    </dataValidation>
  </dataValidations>
  <printOptions horizontalCentered="1"/>
  <pageMargins left="0.39370078740157483" right="0.39370078740157483" top="0.78740157480314965" bottom="0.19685039370078741" header="0.39370078740157483" footer="0.31496062992125984"/>
  <pageSetup paperSize="9" scale="95" orientation="landscape" r:id="rId1"/>
  <headerFooter alignWithMargins="0">
    <oddHeader>&amp;R&amp;10&amp;F</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2"/>
  <sheetViews>
    <sheetView showZeros="0" view="pageBreakPreview" zoomScale="90" zoomScaleNormal="100" zoomScaleSheetLayoutView="90" workbookViewId="0">
      <selection activeCell="J3" sqref="J3"/>
    </sheetView>
  </sheetViews>
  <sheetFormatPr defaultColWidth="9" defaultRowHeight="13.5"/>
  <cols>
    <col min="1" max="1" width="5.25" style="717" customWidth="1"/>
    <col min="2" max="5" width="8.625" style="717" customWidth="1"/>
    <col min="6" max="11" width="20.875" style="717" customWidth="1"/>
    <col min="12" max="13" width="8.625" style="717" customWidth="1"/>
    <col min="14" max="16384" width="9" style="717"/>
  </cols>
  <sheetData>
    <row r="1" spans="1:13" ht="18.75">
      <c r="A1" s="63" t="s">
        <v>528</v>
      </c>
      <c r="C1" s="63"/>
      <c r="D1" s="63"/>
      <c r="E1" s="63"/>
      <c r="F1" s="63"/>
      <c r="G1" s="63"/>
      <c r="H1" s="63"/>
      <c r="I1" s="63"/>
      <c r="J1" s="63"/>
      <c r="K1" s="63"/>
      <c r="L1" s="63"/>
      <c r="M1" s="63"/>
    </row>
    <row r="2" spans="1:13" ht="3.75" customHeight="1">
      <c r="B2" s="63"/>
      <c r="C2" s="63"/>
      <c r="D2" s="63"/>
      <c r="E2" s="63"/>
      <c r="F2" s="63"/>
      <c r="G2" s="63"/>
      <c r="H2" s="63"/>
      <c r="I2" s="63"/>
      <c r="J2" s="63"/>
      <c r="K2" s="63"/>
      <c r="L2" s="63"/>
      <c r="M2" s="63"/>
    </row>
    <row r="3" spans="1:13" ht="18" customHeight="1">
      <c r="A3" s="794"/>
      <c r="B3" s="795" t="s">
        <v>529</v>
      </c>
      <c r="C3" s="796"/>
      <c r="D3" s="796"/>
      <c r="E3" s="796"/>
      <c r="F3" s="797">
        <f>COUNTIF(B11:B20,"○")</f>
        <v>0</v>
      </c>
      <c r="G3" s="798" t="s">
        <v>530</v>
      </c>
      <c r="J3" s="718"/>
      <c r="K3" s="718"/>
      <c r="L3" s="718"/>
      <c r="M3" s="718"/>
    </row>
    <row r="4" spans="1:13" ht="18" customHeight="1">
      <c r="A4" s="794"/>
      <c r="B4" s="795" t="s">
        <v>531</v>
      </c>
      <c r="C4" s="796"/>
      <c r="D4" s="796"/>
      <c r="E4" s="796"/>
      <c r="F4" s="797">
        <f>COUNTIF(C11:C20,"○")</f>
        <v>0</v>
      </c>
      <c r="G4" s="798" t="s">
        <v>530</v>
      </c>
      <c r="J4" s="718"/>
      <c r="K4" s="718"/>
      <c r="L4" s="718"/>
      <c r="M4" s="718"/>
    </row>
    <row r="5" spans="1:13" ht="4.5" customHeight="1">
      <c r="A5" s="1662"/>
      <c r="B5" s="1662"/>
      <c r="C5" s="1662"/>
      <c r="D5" s="1662"/>
      <c r="E5" s="1662"/>
      <c r="F5" s="1662"/>
      <c r="G5" s="1662"/>
      <c r="H5" s="1662"/>
      <c r="I5" s="1662"/>
      <c r="J5" s="1662"/>
      <c r="K5" s="1662"/>
      <c r="L5" s="1662"/>
      <c r="M5" s="1662"/>
    </row>
    <row r="6" spans="1:13" ht="14.25" customHeight="1" thickBot="1">
      <c r="A6" s="799"/>
      <c r="B6" s="800" t="s">
        <v>532</v>
      </c>
      <c r="C6" s="799"/>
      <c r="D6" s="799"/>
      <c r="E6" s="799"/>
      <c r="F6" s="799"/>
      <c r="G6" s="799"/>
      <c r="H6" s="799"/>
      <c r="I6" s="799"/>
      <c r="J6" s="799"/>
      <c r="K6" s="799"/>
      <c r="L6" s="799"/>
      <c r="M6" s="799"/>
    </row>
    <row r="7" spans="1:13" ht="34.5" customHeight="1" thickTop="1">
      <c r="A7" s="1668" t="s">
        <v>533</v>
      </c>
      <c r="B7" s="1663" t="s">
        <v>534</v>
      </c>
      <c r="C7" s="1664"/>
      <c r="D7" s="1663" t="s">
        <v>535</v>
      </c>
      <c r="E7" s="1664"/>
      <c r="F7" s="1665" t="s">
        <v>536</v>
      </c>
      <c r="G7" s="801" t="s">
        <v>537</v>
      </c>
      <c r="H7" s="1670" t="s">
        <v>538</v>
      </c>
      <c r="I7" s="1671"/>
      <c r="J7" s="1671"/>
      <c r="K7" s="1672"/>
      <c r="L7" s="1663" t="s">
        <v>539</v>
      </c>
      <c r="M7" s="1667"/>
    </row>
    <row r="8" spans="1:13" ht="34.5" customHeight="1" thickBot="1">
      <c r="A8" s="1669"/>
      <c r="B8" s="802" t="s">
        <v>540</v>
      </c>
      <c r="C8" s="803" t="s">
        <v>541</v>
      </c>
      <c r="D8" s="802" t="s">
        <v>542</v>
      </c>
      <c r="E8" s="803" t="s">
        <v>543</v>
      </c>
      <c r="F8" s="1666"/>
      <c r="G8" s="804" t="s">
        <v>544</v>
      </c>
      <c r="H8" s="954" t="s">
        <v>677</v>
      </c>
      <c r="I8" s="955" t="s">
        <v>679</v>
      </c>
      <c r="J8" s="956" t="s">
        <v>680</v>
      </c>
      <c r="K8" s="957" t="s">
        <v>681</v>
      </c>
      <c r="L8" s="804" t="s">
        <v>545</v>
      </c>
      <c r="M8" s="805" t="s">
        <v>546</v>
      </c>
    </row>
    <row r="9" spans="1:13" ht="34.5" customHeight="1" thickTop="1">
      <c r="A9" s="806"/>
      <c r="B9" s="807" t="s">
        <v>547</v>
      </c>
      <c r="C9" s="808" t="s">
        <v>548</v>
      </c>
      <c r="D9" s="807" t="s">
        <v>547</v>
      </c>
      <c r="E9" s="808" t="s">
        <v>548</v>
      </c>
      <c r="F9" s="808" t="s">
        <v>549</v>
      </c>
      <c r="G9" s="809" t="s">
        <v>550</v>
      </c>
      <c r="H9" s="939" t="s">
        <v>548</v>
      </c>
      <c r="I9" s="940" t="s">
        <v>547</v>
      </c>
      <c r="J9" s="940"/>
      <c r="K9" s="941"/>
      <c r="L9" s="810"/>
      <c r="M9" s="811"/>
    </row>
    <row r="10" spans="1:13" ht="34.5" customHeight="1" thickBot="1">
      <c r="A10" s="945"/>
      <c r="B10" s="946" t="s">
        <v>547</v>
      </c>
      <c r="C10" s="947" t="s">
        <v>682</v>
      </c>
      <c r="D10" s="946" t="s">
        <v>547</v>
      </c>
      <c r="E10" s="947" t="s">
        <v>548</v>
      </c>
      <c r="F10" s="947" t="s">
        <v>683</v>
      </c>
      <c r="G10" s="948" t="s">
        <v>550</v>
      </c>
      <c r="H10" s="949" t="s">
        <v>548</v>
      </c>
      <c r="I10" s="950"/>
      <c r="J10" s="950"/>
      <c r="K10" s="951" t="s">
        <v>684</v>
      </c>
      <c r="L10" s="952"/>
      <c r="M10" s="953"/>
    </row>
    <row r="11" spans="1:13" ht="34.5" customHeight="1" thickTop="1">
      <c r="A11" s="812">
        <v>1</v>
      </c>
      <c r="B11" s="813"/>
      <c r="C11" s="814"/>
      <c r="D11" s="813"/>
      <c r="E11" s="814"/>
      <c r="F11" s="814"/>
      <c r="G11" s="813"/>
      <c r="H11" s="815" t="s">
        <v>548</v>
      </c>
      <c r="I11" s="942"/>
      <c r="J11" s="942"/>
      <c r="K11" s="816"/>
      <c r="L11" s="813"/>
      <c r="M11" s="817" t="s">
        <v>548</v>
      </c>
    </row>
    <row r="12" spans="1:13" ht="34.5" customHeight="1">
      <c r="A12" s="818">
        <v>2</v>
      </c>
      <c r="B12" s="819"/>
      <c r="C12" s="820"/>
      <c r="D12" s="819"/>
      <c r="E12" s="820"/>
      <c r="F12" s="820"/>
      <c r="G12" s="819"/>
      <c r="H12" s="821"/>
      <c r="I12" s="943"/>
      <c r="J12" s="943"/>
      <c r="K12" s="822"/>
      <c r="L12" s="819"/>
      <c r="M12" s="823" t="s">
        <v>548</v>
      </c>
    </row>
    <row r="13" spans="1:13" ht="34.5" customHeight="1">
      <c r="A13" s="818">
        <v>3</v>
      </c>
      <c r="B13" s="819"/>
      <c r="C13" s="820"/>
      <c r="D13" s="819"/>
      <c r="E13" s="820"/>
      <c r="F13" s="820"/>
      <c r="G13" s="819"/>
      <c r="H13" s="821"/>
      <c r="I13" s="943"/>
      <c r="J13" s="943"/>
      <c r="K13" s="822"/>
      <c r="L13" s="819"/>
      <c r="M13" s="823" t="s">
        <v>548</v>
      </c>
    </row>
    <row r="14" spans="1:13" ht="34.5" customHeight="1">
      <c r="A14" s="818">
        <v>4</v>
      </c>
      <c r="B14" s="819"/>
      <c r="C14" s="820"/>
      <c r="D14" s="819"/>
      <c r="E14" s="820"/>
      <c r="F14" s="820"/>
      <c r="G14" s="819"/>
      <c r="H14" s="821"/>
      <c r="I14" s="943"/>
      <c r="J14" s="943"/>
      <c r="K14" s="822"/>
      <c r="L14" s="819"/>
      <c r="M14" s="823" t="s">
        <v>548</v>
      </c>
    </row>
    <row r="15" spans="1:13" ht="34.5" customHeight="1">
      <c r="A15" s="818">
        <v>5</v>
      </c>
      <c r="B15" s="819"/>
      <c r="C15" s="820"/>
      <c r="D15" s="819"/>
      <c r="E15" s="820"/>
      <c r="F15" s="820"/>
      <c r="G15" s="819"/>
      <c r="H15" s="821"/>
      <c r="I15" s="943"/>
      <c r="J15" s="943"/>
      <c r="K15" s="822"/>
      <c r="L15" s="819"/>
      <c r="M15" s="823" t="s">
        <v>548</v>
      </c>
    </row>
    <row r="16" spans="1:13" ht="34.5" customHeight="1">
      <c r="A16" s="818">
        <v>6</v>
      </c>
      <c r="B16" s="819" t="s">
        <v>548</v>
      </c>
      <c r="C16" s="820" t="s">
        <v>548</v>
      </c>
      <c r="D16" s="819" t="s">
        <v>548</v>
      </c>
      <c r="E16" s="820" t="s">
        <v>548</v>
      </c>
      <c r="F16" s="820"/>
      <c r="G16" s="819"/>
      <c r="H16" s="821" t="s">
        <v>548</v>
      </c>
      <c r="I16" s="943" t="s">
        <v>548</v>
      </c>
      <c r="J16" s="943"/>
      <c r="K16" s="822"/>
      <c r="L16" s="819" t="s">
        <v>548</v>
      </c>
      <c r="M16" s="823" t="s">
        <v>548</v>
      </c>
    </row>
    <row r="17" spans="1:13" ht="34.5" customHeight="1">
      <c r="A17" s="818">
        <v>7</v>
      </c>
      <c r="B17" s="819" t="s">
        <v>548</v>
      </c>
      <c r="C17" s="820" t="s">
        <v>548</v>
      </c>
      <c r="D17" s="819" t="s">
        <v>548</v>
      </c>
      <c r="E17" s="820" t="s">
        <v>548</v>
      </c>
      <c r="F17" s="820"/>
      <c r="G17" s="819"/>
      <c r="H17" s="821" t="s">
        <v>548</v>
      </c>
      <c r="I17" s="943" t="s">
        <v>548</v>
      </c>
      <c r="J17" s="943"/>
      <c r="K17" s="822"/>
      <c r="L17" s="819" t="s">
        <v>548</v>
      </c>
      <c r="M17" s="823" t="s">
        <v>548</v>
      </c>
    </row>
    <row r="18" spans="1:13" ht="34.5" customHeight="1">
      <c r="A18" s="818">
        <v>8</v>
      </c>
      <c r="B18" s="819" t="s">
        <v>548</v>
      </c>
      <c r="C18" s="820" t="s">
        <v>548</v>
      </c>
      <c r="D18" s="819" t="s">
        <v>548</v>
      </c>
      <c r="E18" s="820" t="s">
        <v>548</v>
      </c>
      <c r="F18" s="820"/>
      <c r="G18" s="819"/>
      <c r="H18" s="821" t="s">
        <v>548</v>
      </c>
      <c r="I18" s="943" t="s">
        <v>548</v>
      </c>
      <c r="J18" s="943"/>
      <c r="K18" s="822"/>
      <c r="L18" s="819" t="s">
        <v>548</v>
      </c>
      <c r="M18" s="823" t="s">
        <v>548</v>
      </c>
    </row>
    <row r="19" spans="1:13" ht="34.5" customHeight="1">
      <c r="A19" s="818">
        <v>9</v>
      </c>
      <c r="B19" s="819" t="s">
        <v>548</v>
      </c>
      <c r="C19" s="820" t="s">
        <v>548</v>
      </c>
      <c r="D19" s="819" t="s">
        <v>548</v>
      </c>
      <c r="E19" s="820" t="s">
        <v>548</v>
      </c>
      <c r="F19" s="820"/>
      <c r="G19" s="819"/>
      <c r="H19" s="821" t="s">
        <v>548</v>
      </c>
      <c r="I19" s="943" t="s">
        <v>548</v>
      </c>
      <c r="J19" s="943"/>
      <c r="K19" s="822"/>
      <c r="L19" s="819" t="s">
        <v>548</v>
      </c>
      <c r="M19" s="823" t="s">
        <v>548</v>
      </c>
    </row>
    <row r="20" spans="1:13" ht="34.5" customHeight="1" thickBot="1">
      <c r="A20" s="824">
        <v>10</v>
      </c>
      <c r="B20" s="825" t="s">
        <v>548</v>
      </c>
      <c r="C20" s="826" t="s">
        <v>548</v>
      </c>
      <c r="D20" s="825" t="s">
        <v>548</v>
      </c>
      <c r="E20" s="826" t="s">
        <v>548</v>
      </c>
      <c r="F20" s="826"/>
      <c r="G20" s="825"/>
      <c r="H20" s="827" t="s">
        <v>548</v>
      </c>
      <c r="I20" s="944" t="s">
        <v>548</v>
      </c>
      <c r="J20" s="944"/>
      <c r="K20" s="828"/>
      <c r="L20" s="825" t="s">
        <v>548</v>
      </c>
      <c r="M20" s="829" t="s">
        <v>548</v>
      </c>
    </row>
    <row r="21" spans="1:13" ht="34.5" customHeight="1" thickTop="1" thickBot="1">
      <c r="A21" s="1660" t="s">
        <v>551</v>
      </c>
      <c r="B21" s="1661"/>
      <c r="C21" s="1661"/>
      <c r="D21" s="1661"/>
      <c r="E21" s="830">
        <f>COUNTIF(F11:F20,"*")</f>
        <v>0</v>
      </c>
      <c r="F21" s="831" t="s">
        <v>552</v>
      </c>
      <c r="G21" s="832" t="s">
        <v>553</v>
      </c>
      <c r="H21" s="833">
        <f>COUNTIF(H11:H20,"○")</f>
        <v>0</v>
      </c>
      <c r="I21" s="834" t="s">
        <v>552</v>
      </c>
      <c r="J21" s="832"/>
      <c r="K21" s="832"/>
      <c r="L21" s="832"/>
      <c r="M21" s="835"/>
    </row>
    <row r="22" spans="1:13" ht="14.25" thickTop="1"/>
  </sheetData>
  <sheetProtection formatCells="0" formatColumns="0" formatRows="0" insertRows="0" deleteRows="0"/>
  <mergeCells count="8">
    <mergeCell ref="A21:D21"/>
    <mergeCell ref="A5:M5"/>
    <mergeCell ref="B7:C7"/>
    <mergeCell ref="D7:E7"/>
    <mergeCell ref="F7:F8"/>
    <mergeCell ref="L7:M7"/>
    <mergeCell ref="A7:A8"/>
    <mergeCell ref="H7:K7"/>
  </mergeCells>
  <phoneticPr fontId="2"/>
  <dataValidations count="4">
    <dataValidation type="list" allowBlank="1" showInputMessage="1" showErrorMessage="1" sqref="L11:M20 B9:E20 H9:I10">
      <formula1>"○,　,"</formula1>
    </dataValidation>
    <dataValidation type="list" allowBlank="1" showInputMessage="1" showErrorMessage="1" sqref="L9:M10 H11:J20">
      <formula1>"○"</formula1>
    </dataValidation>
    <dataValidation type="custom" allowBlank="1" showInputMessage="1" showErrorMessage="1" sqref="F3:F4 E21 H21">
      <formula1>""</formula1>
    </dataValidation>
    <dataValidation type="list" allowBlank="1" sqref="K11:K20">
      <formula1>"○（　）"</formula1>
    </dataValidation>
  </dataValidations>
  <printOptions horizontalCentered="1"/>
  <pageMargins left="0.39370078740157483" right="0.39370078740157483" top="0.78740157480314965" bottom="0.19685039370078741" header="0.39370078740157483" footer="0.31496062992125984"/>
  <pageSetup paperSize="9" scale="76" orientation="landscape" r:id="rId1"/>
  <headerFooter alignWithMargins="0">
    <oddHeader>&amp;R&amp;10&amp;F</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R58"/>
  <sheetViews>
    <sheetView view="pageBreakPreview" topLeftCell="H13" zoomScale="90" zoomScaleNormal="85" zoomScaleSheetLayoutView="90" workbookViewId="0">
      <selection activeCell="X19" sqref="X19"/>
    </sheetView>
  </sheetViews>
  <sheetFormatPr defaultColWidth="9" defaultRowHeight="13.5"/>
  <cols>
    <col min="1" max="1" width="4.625" style="349" customWidth="1"/>
    <col min="2" max="2" width="3.375" style="349" bestFit="1" customWidth="1"/>
    <col min="3" max="3" width="27.625" style="361" customWidth="1"/>
    <col min="4" max="4" width="5.75" style="349" customWidth="1"/>
    <col min="5" max="5" width="4.625" style="349" customWidth="1"/>
    <col min="6" max="6" width="3.375" style="349" bestFit="1" customWidth="1"/>
    <col min="7" max="7" width="27.625" style="361" customWidth="1"/>
    <col min="8" max="8" width="5.75" style="349" customWidth="1"/>
    <col min="9" max="9" width="4.625" style="349" customWidth="1"/>
    <col min="10" max="10" width="3.375" style="349" bestFit="1" customWidth="1"/>
    <col min="11" max="11" width="27.625" style="361" customWidth="1"/>
    <col min="12" max="12" width="5.75" style="349" customWidth="1"/>
    <col min="13" max="13" width="5" style="349" bestFit="1" customWidth="1"/>
    <col min="14" max="14" width="5.625" style="349" bestFit="1" customWidth="1"/>
    <col min="15" max="15" width="9" style="349"/>
    <col min="16" max="16" width="9" style="349" customWidth="1"/>
    <col min="17" max="18" width="9.125" style="349" customWidth="1"/>
    <col min="19" max="21" width="9" style="349" customWidth="1"/>
    <col min="22" max="16384" width="9" style="349"/>
  </cols>
  <sheetData>
    <row r="1" spans="1:18" ht="17.25">
      <c r="A1" s="346" t="s">
        <v>688</v>
      </c>
      <c r="B1" s="346"/>
      <c r="C1" s="347"/>
      <c r="D1" s="346"/>
      <c r="E1" s="346"/>
      <c r="F1" s="346"/>
      <c r="G1" s="347"/>
      <c r="H1" s="346"/>
      <c r="I1" s="348">
        <v>12</v>
      </c>
      <c r="J1" s="346"/>
      <c r="K1" s="347" t="s">
        <v>34</v>
      </c>
      <c r="L1" s="346"/>
    </row>
    <row r="2" spans="1:18" ht="9.75" customHeight="1">
      <c r="A2" s="350"/>
      <c r="B2" s="350"/>
      <c r="C2" s="351"/>
      <c r="D2" s="350"/>
      <c r="E2" s="350"/>
      <c r="F2" s="350"/>
      <c r="G2" s="351"/>
      <c r="H2" s="350"/>
      <c r="I2" s="350"/>
      <c r="J2" s="350"/>
      <c r="K2" s="351"/>
      <c r="L2" s="350"/>
    </row>
    <row r="3" spans="1:18" ht="15" customHeight="1">
      <c r="A3" s="350"/>
      <c r="B3" s="350"/>
      <c r="C3" s="351"/>
      <c r="D3" s="350"/>
      <c r="E3" s="350"/>
      <c r="F3" s="350"/>
      <c r="G3" s="351"/>
      <c r="H3" s="1679" t="s">
        <v>256</v>
      </c>
      <c r="I3" s="1679"/>
      <c r="J3" s="1679"/>
      <c r="K3" s="1680">
        <f>入力表!D55</f>
        <v>0</v>
      </c>
      <c r="L3" s="1680"/>
      <c r="M3" s="1680"/>
      <c r="N3" s="1680"/>
    </row>
    <row r="4" spans="1:18" ht="15" customHeight="1">
      <c r="A4" s="350"/>
      <c r="B4" s="350"/>
      <c r="C4" s="351"/>
      <c r="D4" s="350"/>
      <c r="E4" s="350"/>
      <c r="F4" s="350"/>
      <c r="G4" s="351"/>
      <c r="H4" s="1679" t="s">
        <v>30</v>
      </c>
      <c r="I4" s="1679"/>
      <c r="J4" s="1679"/>
      <c r="K4" s="1680">
        <f>入力表!G7</f>
        <v>0</v>
      </c>
      <c r="L4" s="1680"/>
      <c r="M4" s="1680"/>
      <c r="N4" s="1680"/>
    </row>
    <row r="5" spans="1:18" s="353" customFormat="1">
      <c r="A5" s="352" t="s">
        <v>471</v>
      </c>
      <c r="B5" s="353" t="s">
        <v>404</v>
      </c>
      <c r="C5" s="906"/>
      <c r="D5" s="354"/>
      <c r="E5" s="352"/>
      <c r="G5" s="906"/>
      <c r="H5" s="354"/>
      <c r="I5" s="354"/>
      <c r="J5" s="560"/>
      <c r="K5" s="355" t="s">
        <v>23</v>
      </c>
      <c r="L5" s="356">
        <f>入力表!D$13</f>
        <v>0</v>
      </c>
    </row>
    <row r="6" spans="1:18" s="353" customFormat="1">
      <c r="A6" s="352" t="s">
        <v>471</v>
      </c>
      <c r="B6" s="353" t="s">
        <v>347</v>
      </c>
      <c r="C6" s="906"/>
      <c r="D6" s="354"/>
      <c r="E6" s="352"/>
      <c r="G6" s="906"/>
      <c r="H6" s="354"/>
      <c r="I6" s="354"/>
      <c r="J6" s="560"/>
      <c r="K6" s="355" t="s">
        <v>24</v>
      </c>
      <c r="L6" s="356">
        <f>入力表!E$13</f>
        <v>0</v>
      </c>
    </row>
    <row r="7" spans="1:18" s="353" customFormat="1">
      <c r="A7" s="352" t="s">
        <v>471</v>
      </c>
      <c r="B7" s="1681" t="s">
        <v>346</v>
      </c>
      <c r="C7" s="1681"/>
      <c r="D7" s="1681"/>
      <c r="E7" s="1681"/>
      <c r="F7" s="1681"/>
      <c r="G7" s="1681"/>
      <c r="H7" s="1681"/>
      <c r="I7" s="1681"/>
      <c r="J7" s="1681"/>
      <c r="K7" s="355" t="s">
        <v>74</v>
      </c>
      <c r="L7" s="356">
        <f>入力表!F$13</f>
        <v>0</v>
      </c>
    </row>
    <row r="8" spans="1:18" s="353" customFormat="1">
      <c r="A8" s="357" t="s">
        <v>471</v>
      </c>
      <c r="B8" s="358" t="s">
        <v>73</v>
      </c>
      <c r="C8" s="359"/>
      <c r="D8" s="354"/>
      <c r="E8" s="352"/>
      <c r="F8" s="354"/>
      <c r="G8" s="906"/>
      <c r="H8" s="354"/>
      <c r="I8" s="352"/>
      <c r="J8" s="560"/>
      <c r="K8" s="355" t="s">
        <v>254</v>
      </c>
      <c r="L8" s="356">
        <v>6</v>
      </c>
    </row>
    <row r="9" spans="1:18" s="353" customFormat="1">
      <c r="A9" s="357" t="s">
        <v>471</v>
      </c>
      <c r="B9" s="358" t="s">
        <v>312</v>
      </c>
      <c r="C9" s="359"/>
      <c r="D9" s="354"/>
      <c r="E9" s="352"/>
      <c r="F9" s="354"/>
      <c r="G9" s="906"/>
      <c r="H9" s="354"/>
      <c r="I9" s="352"/>
      <c r="J9" s="560"/>
      <c r="K9" s="355"/>
      <c r="L9" s="360"/>
    </row>
    <row r="10" spans="1:18" s="353" customFormat="1">
      <c r="A10" s="894" t="s">
        <v>471</v>
      </c>
      <c r="B10" s="895" t="s">
        <v>622</v>
      </c>
      <c r="C10" s="893"/>
      <c r="D10" s="354"/>
      <c r="E10" s="352"/>
      <c r="F10" s="354"/>
      <c r="G10" s="906"/>
      <c r="H10" s="354"/>
      <c r="I10" s="352"/>
      <c r="J10" s="560"/>
      <c r="K10" s="355"/>
      <c r="L10" s="360"/>
    </row>
    <row r="11" spans="1:18" ht="11.25" customHeight="1" thickBot="1">
      <c r="A11" s="350"/>
      <c r="B11" s="350"/>
      <c r="C11" s="351"/>
      <c r="D11" s="350"/>
      <c r="E11" s="350"/>
      <c r="F11" s="350"/>
      <c r="G11" s="351"/>
      <c r="H11" s="350"/>
      <c r="I11" s="350"/>
      <c r="J11" s="350"/>
      <c r="K11" s="351"/>
      <c r="L11" s="350"/>
    </row>
    <row r="12" spans="1:18" ht="27" customHeight="1" thickTop="1" thickBot="1">
      <c r="A12" s="1673">
        <f>A13</f>
        <v>44166</v>
      </c>
      <c r="B12" s="1674"/>
      <c r="C12" s="1675"/>
      <c r="D12" s="431" t="s">
        <v>68</v>
      </c>
      <c r="E12" s="1676">
        <f>E14</f>
        <v>44198</v>
      </c>
      <c r="F12" s="1677"/>
      <c r="G12" s="1678"/>
      <c r="H12" s="916" t="s">
        <v>68</v>
      </c>
      <c r="I12" s="1673">
        <f>I13</f>
        <v>44228</v>
      </c>
      <c r="J12" s="1674"/>
      <c r="K12" s="1675"/>
      <c r="L12" s="431" t="s">
        <v>68</v>
      </c>
      <c r="Q12" s="595"/>
      <c r="R12" s="579"/>
    </row>
    <row r="13" spans="1:18" s="361" customFormat="1" ht="27" customHeight="1" thickTop="1">
      <c r="A13" s="594">
        <v>44166</v>
      </c>
      <c r="B13" s="593">
        <f t="shared" ref="B13:B40" si="0">WEEKDAY(A13)</f>
        <v>3</v>
      </c>
      <c r="C13" s="592" t="s">
        <v>405</v>
      </c>
      <c r="D13" s="591">
        <v>3</v>
      </c>
      <c r="E13" s="917">
        <f>A43+1</f>
        <v>44197</v>
      </c>
      <c r="F13" s="918">
        <f t="shared" ref="F13" si="1">WEEKDAY(E13)</f>
        <v>6</v>
      </c>
      <c r="G13" s="919"/>
      <c r="H13" s="920"/>
      <c r="I13" s="436">
        <f>E43+1</f>
        <v>44228</v>
      </c>
      <c r="J13" s="572">
        <f t="shared" ref="J13:J37" si="2">WEEKDAY(I13)</f>
        <v>2</v>
      </c>
      <c r="K13" s="432"/>
      <c r="L13" s="438"/>
      <c r="Q13" s="590"/>
      <c r="R13" s="578"/>
    </row>
    <row r="14" spans="1:18" s="361" customFormat="1" ht="27" customHeight="1">
      <c r="A14" s="435">
        <f t="shared" ref="A14:A43" si="3">A13+1</f>
        <v>44167</v>
      </c>
      <c r="B14" s="564">
        <f t="shared" si="0"/>
        <v>4</v>
      </c>
      <c r="C14" s="577"/>
      <c r="D14" s="419"/>
      <c r="E14" s="568">
        <f t="shared" ref="E14:E43" si="4">E13+1</f>
        <v>44198</v>
      </c>
      <c r="F14" s="567">
        <f t="shared" ref="F14:F43" si="5">WEEKDAY(E14)</f>
        <v>7</v>
      </c>
      <c r="G14" s="395"/>
      <c r="H14" s="419"/>
      <c r="I14" s="437">
        <f t="shared" ref="I14:I38" si="6">I13+1</f>
        <v>44229</v>
      </c>
      <c r="J14" s="576">
        <f t="shared" si="2"/>
        <v>3</v>
      </c>
      <c r="K14" s="395"/>
      <c r="L14" s="433"/>
      <c r="Q14" s="579"/>
      <c r="R14" s="578"/>
    </row>
    <row r="15" spans="1:18" s="361" customFormat="1" ht="27" customHeight="1">
      <c r="A15" s="435">
        <f t="shared" si="3"/>
        <v>44168</v>
      </c>
      <c r="B15" s="564">
        <f t="shared" si="0"/>
        <v>5</v>
      </c>
      <c r="C15" s="389"/>
      <c r="D15" s="419"/>
      <c r="E15" s="568">
        <f t="shared" si="4"/>
        <v>44199</v>
      </c>
      <c r="F15" s="567">
        <f t="shared" si="5"/>
        <v>1</v>
      </c>
      <c r="G15" s="395"/>
      <c r="H15" s="419"/>
      <c r="I15" s="568">
        <f t="shared" si="6"/>
        <v>44230</v>
      </c>
      <c r="J15" s="567">
        <f t="shared" si="2"/>
        <v>4</v>
      </c>
      <c r="K15" s="389"/>
      <c r="L15" s="915"/>
      <c r="Q15" s="579"/>
      <c r="R15" s="578"/>
    </row>
    <row r="16" spans="1:18" s="361" customFormat="1" ht="27" customHeight="1">
      <c r="A16" s="435">
        <f t="shared" si="3"/>
        <v>44169</v>
      </c>
      <c r="B16" s="564">
        <f t="shared" si="0"/>
        <v>6</v>
      </c>
      <c r="C16" s="389"/>
      <c r="D16" s="419"/>
      <c r="E16" s="568">
        <f t="shared" si="4"/>
        <v>44200</v>
      </c>
      <c r="F16" s="567">
        <f t="shared" si="5"/>
        <v>2</v>
      </c>
      <c r="G16" s="395"/>
      <c r="H16" s="419"/>
      <c r="I16" s="568">
        <f t="shared" si="6"/>
        <v>44231</v>
      </c>
      <c r="J16" s="567">
        <f t="shared" si="2"/>
        <v>5</v>
      </c>
      <c r="K16" s="389"/>
      <c r="L16" s="915"/>
      <c r="Q16" s="579"/>
      <c r="R16" s="578"/>
    </row>
    <row r="17" spans="1:18" s="361" customFormat="1" ht="27" customHeight="1">
      <c r="A17" s="435">
        <f t="shared" si="3"/>
        <v>44170</v>
      </c>
      <c r="B17" s="564">
        <f t="shared" si="0"/>
        <v>7</v>
      </c>
      <c r="C17" s="389"/>
      <c r="D17" s="419"/>
      <c r="E17" s="568">
        <f t="shared" si="4"/>
        <v>44201</v>
      </c>
      <c r="F17" s="567">
        <f t="shared" si="5"/>
        <v>3</v>
      </c>
      <c r="G17" s="395"/>
      <c r="H17" s="419"/>
      <c r="I17" s="568">
        <f t="shared" si="6"/>
        <v>44232</v>
      </c>
      <c r="J17" s="567">
        <f t="shared" si="2"/>
        <v>6</v>
      </c>
      <c r="K17" s="395"/>
      <c r="L17" s="915"/>
      <c r="Q17" s="579"/>
      <c r="R17" s="578"/>
    </row>
    <row r="18" spans="1:18" s="361" customFormat="1" ht="27" customHeight="1">
      <c r="A18" s="435">
        <f t="shared" si="3"/>
        <v>44171</v>
      </c>
      <c r="B18" s="564">
        <f t="shared" si="0"/>
        <v>1</v>
      </c>
      <c r="C18" s="389"/>
      <c r="D18" s="419"/>
      <c r="E18" s="568">
        <f t="shared" si="4"/>
        <v>44202</v>
      </c>
      <c r="F18" s="567">
        <f t="shared" si="5"/>
        <v>4</v>
      </c>
      <c r="G18" s="395"/>
      <c r="H18" s="419"/>
      <c r="I18" s="582">
        <f t="shared" si="6"/>
        <v>44233</v>
      </c>
      <c r="J18" s="567">
        <f t="shared" si="2"/>
        <v>7</v>
      </c>
      <c r="K18" s="577"/>
      <c r="L18" s="581"/>
      <c r="Q18" s="579"/>
      <c r="R18" s="578"/>
    </row>
    <row r="19" spans="1:18" s="361" customFormat="1" ht="27" customHeight="1">
      <c r="A19" s="435">
        <f t="shared" si="3"/>
        <v>44172</v>
      </c>
      <c r="B19" s="564">
        <f t="shared" si="0"/>
        <v>2</v>
      </c>
      <c r="C19" s="389"/>
      <c r="D19" s="419"/>
      <c r="E19" s="568">
        <f t="shared" si="4"/>
        <v>44203</v>
      </c>
      <c r="F19" s="567">
        <f t="shared" si="5"/>
        <v>5</v>
      </c>
      <c r="G19" s="395"/>
      <c r="H19" s="419"/>
      <c r="I19" s="437">
        <f t="shared" si="6"/>
        <v>44234</v>
      </c>
      <c r="J19" s="576">
        <f t="shared" si="2"/>
        <v>1</v>
      </c>
      <c r="K19" s="395"/>
      <c r="L19" s="433"/>
      <c r="Q19" s="579"/>
      <c r="R19" s="578"/>
    </row>
    <row r="20" spans="1:18" s="361" customFormat="1" ht="27" customHeight="1">
      <c r="A20" s="573">
        <f t="shared" si="3"/>
        <v>44173</v>
      </c>
      <c r="B20" s="572">
        <f t="shared" si="0"/>
        <v>3</v>
      </c>
      <c r="C20" s="390"/>
      <c r="D20" s="571"/>
      <c r="E20" s="568">
        <f t="shared" si="4"/>
        <v>44204</v>
      </c>
      <c r="F20" s="567">
        <f t="shared" si="5"/>
        <v>6</v>
      </c>
      <c r="G20" s="577"/>
      <c r="H20" s="571"/>
      <c r="I20" s="437">
        <f t="shared" si="6"/>
        <v>44235</v>
      </c>
      <c r="J20" s="576">
        <f t="shared" si="2"/>
        <v>2</v>
      </c>
      <c r="K20" s="395"/>
      <c r="L20" s="433"/>
      <c r="Q20" s="579"/>
      <c r="R20" s="578"/>
    </row>
    <row r="21" spans="1:18" s="361" customFormat="1" ht="27" customHeight="1">
      <c r="A21" s="435">
        <f t="shared" si="3"/>
        <v>44174</v>
      </c>
      <c r="B21" s="564">
        <f t="shared" si="0"/>
        <v>4</v>
      </c>
      <c r="C21" s="389"/>
      <c r="D21" s="419"/>
      <c r="E21" s="568">
        <f t="shared" si="4"/>
        <v>44205</v>
      </c>
      <c r="F21" s="567">
        <f t="shared" si="5"/>
        <v>7</v>
      </c>
      <c r="G21" s="395"/>
      <c r="H21" s="419"/>
      <c r="I21" s="437">
        <f t="shared" si="6"/>
        <v>44236</v>
      </c>
      <c r="J21" s="576">
        <f t="shared" si="2"/>
        <v>3</v>
      </c>
      <c r="K21" s="395"/>
      <c r="L21" s="433"/>
      <c r="Q21" s="579"/>
      <c r="R21" s="578"/>
    </row>
    <row r="22" spans="1:18" s="361" customFormat="1" ht="27" customHeight="1">
      <c r="A22" s="435">
        <f t="shared" si="3"/>
        <v>44175</v>
      </c>
      <c r="B22" s="564">
        <f t="shared" si="0"/>
        <v>5</v>
      </c>
      <c r="C22" s="389"/>
      <c r="D22" s="419"/>
      <c r="E22" s="568">
        <f t="shared" si="4"/>
        <v>44206</v>
      </c>
      <c r="F22" s="567">
        <f t="shared" si="5"/>
        <v>1</v>
      </c>
      <c r="G22" s="395"/>
      <c r="H22" s="419"/>
      <c r="I22" s="582">
        <f t="shared" si="6"/>
        <v>44237</v>
      </c>
      <c r="J22" s="567">
        <f t="shared" si="2"/>
        <v>4</v>
      </c>
      <c r="K22" s="892"/>
      <c r="L22" s="581"/>
      <c r="Q22" s="579"/>
      <c r="R22" s="578"/>
    </row>
    <row r="23" spans="1:18" s="361" customFormat="1" ht="27" customHeight="1">
      <c r="A23" s="435">
        <f t="shared" si="3"/>
        <v>44176</v>
      </c>
      <c r="B23" s="564">
        <f t="shared" si="0"/>
        <v>6</v>
      </c>
      <c r="C23" s="389"/>
      <c r="D23" s="419"/>
      <c r="E23" s="589">
        <f t="shared" si="4"/>
        <v>44207</v>
      </c>
      <c r="F23" s="588">
        <f t="shared" si="5"/>
        <v>2</v>
      </c>
      <c r="G23" s="587"/>
      <c r="H23" s="586"/>
      <c r="I23" s="589">
        <f t="shared" si="6"/>
        <v>44238</v>
      </c>
      <c r="J23" s="588">
        <f t="shared" si="2"/>
        <v>5</v>
      </c>
      <c r="K23" s="587"/>
      <c r="L23" s="586"/>
      <c r="Q23" s="579"/>
      <c r="R23" s="578"/>
    </row>
    <row r="24" spans="1:18" s="361" customFormat="1" ht="27" customHeight="1">
      <c r="A24" s="435">
        <f t="shared" si="3"/>
        <v>44177</v>
      </c>
      <c r="B24" s="564">
        <f t="shared" si="0"/>
        <v>7</v>
      </c>
      <c r="C24" s="577"/>
      <c r="D24" s="571"/>
      <c r="E24" s="568">
        <f t="shared" si="4"/>
        <v>44208</v>
      </c>
      <c r="F24" s="567">
        <f t="shared" si="5"/>
        <v>3</v>
      </c>
      <c r="G24" s="395"/>
      <c r="H24" s="419"/>
      <c r="I24" s="437">
        <f t="shared" si="6"/>
        <v>44239</v>
      </c>
      <c r="J24" s="576">
        <f t="shared" si="2"/>
        <v>6</v>
      </c>
      <c r="K24" s="395"/>
      <c r="L24" s="433"/>
      <c r="Q24" s="579"/>
      <c r="R24" s="578"/>
    </row>
    <row r="25" spans="1:18" s="361" customFormat="1" ht="27" customHeight="1">
      <c r="A25" s="435">
        <f t="shared" si="3"/>
        <v>44178</v>
      </c>
      <c r="B25" s="564">
        <f t="shared" si="0"/>
        <v>1</v>
      </c>
      <c r="C25" s="389"/>
      <c r="D25" s="419"/>
      <c r="E25" s="568">
        <f t="shared" si="4"/>
        <v>44209</v>
      </c>
      <c r="F25" s="567">
        <f t="shared" si="5"/>
        <v>4</v>
      </c>
      <c r="G25" s="395"/>
      <c r="H25" s="419"/>
      <c r="I25" s="437">
        <f t="shared" si="6"/>
        <v>44240</v>
      </c>
      <c r="J25" s="576">
        <f t="shared" si="2"/>
        <v>7</v>
      </c>
      <c r="K25" s="395"/>
      <c r="L25" s="433"/>
      <c r="Q25" s="579"/>
      <c r="R25" s="578"/>
    </row>
    <row r="26" spans="1:18" s="361" customFormat="1" ht="27" customHeight="1">
      <c r="A26" s="435">
        <f t="shared" si="3"/>
        <v>44179</v>
      </c>
      <c r="B26" s="564">
        <f t="shared" si="0"/>
        <v>2</v>
      </c>
      <c r="C26" s="389"/>
      <c r="D26" s="419"/>
      <c r="E26" s="568">
        <f t="shared" si="4"/>
        <v>44210</v>
      </c>
      <c r="F26" s="567">
        <f t="shared" si="5"/>
        <v>5</v>
      </c>
      <c r="G26" s="395"/>
      <c r="H26" s="419"/>
      <c r="I26" s="437">
        <f t="shared" si="6"/>
        <v>44241</v>
      </c>
      <c r="J26" s="576">
        <f t="shared" si="2"/>
        <v>1</v>
      </c>
      <c r="K26" s="395"/>
      <c r="L26" s="433"/>
      <c r="Q26" s="579"/>
      <c r="R26" s="578"/>
    </row>
    <row r="27" spans="1:18" s="361" customFormat="1" ht="27" customHeight="1">
      <c r="A27" s="435">
        <f t="shared" si="3"/>
        <v>44180</v>
      </c>
      <c r="B27" s="564">
        <f t="shared" si="0"/>
        <v>3</v>
      </c>
      <c r="C27" s="389"/>
      <c r="D27" s="419"/>
      <c r="E27" s="568">
        <f t="shared" si="4"/>
        <v>44211</v>
      </c>
      <c r="F27" s="567">
        <f t="shared" si="5"/>
        <v>6</v>
      </c>
      <c r="G27" s="843"/>
      <c r="H27" s="419"/>
      <c r="I27" s="437">
        <f t="shared" si="6"/>
        <v>44242</v>
      </c>
      <c r="J27" s="576">
        <f t="shared" si="2"/>
        <v>2</v>
      </c>
      <c r="K27" s="395"/>
      <c r="L27" s="433"/>
      <c r="Q27" s="579"/>
      <c r="R27" s="578"/>
    </row>
    <row r="28" spans="1:18" s="361" customFormat="1" ht="27" customHeight="1">
      <c r="A28" s="435">
        <f t="shared" si="3"/>
        <v>44181</v>
      </c>
      <c r="B28" s="564">
        <f t="shared" si="0"/>
        <v>4</v>
      </c>
      <c r="C28" s="389"/>
      <c r="D28" s="419"/>
      <c r="E28" s="568">
        <f t="shared" si="4"/>
        <v>44212</v>
      </c>
      <c r="F28" s="567">
        <f t="shared" si="5"/>
        <v>7</v>
      </c>
      <c r="G28" s="395"/>
      <c r="H28" s="419"/>
      <c r="I28" s="437">
        <f t="shared" si="6"/>
        <v>44243</v>
      </c>
      <c r="J28" s="576">
        <f t="shared" si="2"/>
        <v>3</v>
      </c>
      <c r="K28" s="395"/>
      <c r="L28" s="433"/>
      <c r="Q28" s="579"/>
      <c r="R28" s="578"/>
    </row>
    <row r="29" spans="1:18" s="361" customFormat="1" ht="27" customHeight="1">
      <c r="A29" s="435">
        <f t="shared" si="3"/>
        <v>44182</v>
      </c>
      <c r="B29" s="564">
        <f t="shared" si="0"/>
        <v>5</v>
      </c>
      <c r="C29" s="389"/>
      <c r="D29" s="419"/>
      <c r="E29" s="568">
        <f t="shared" si="4"/>
        <v>44213</v>
      </c>
      <c r="F29" s="567">
        <f t="shared" si="5"/>
        <v>1</v>
      </c>
      <c r="G29" s="395"/>
      <c r="H29" s="419"/>
      <c r="I29" s="582">
        <f t="shared" si="6"/>
        <v>44244</v>
      </c>
      <c r="J29" s="567">
        <f t="shared" si="2"/>
        <v>4</v>
      </c>
      <c r="K29" s="577"/>
      <c r="L29" s="581"/>
      <c r="Q29" s="579"/>
      <c r="R29" s="578"/>
    </row>
    <row r="30" spans="1:18" s="361" customFormat="1" ht="27" customHeight="1">
      <c r="A30" s="435">
        <f t="shared" si="3"/>
        <v>44183</v>
      </c>
      <c r="B30" s="564">
        <f t="shared" si="0"/>
        <v>6</v>
      </c>
      <c r="C30" s="389"/>
      <c r="D30" s="419"/>
      <c r="E30" s="568">
        <f t="shared" si="4"/>
        <v>44214</v>
      </c>
      <c r="F30" s="567">
        <f t="shared" si="5"/>
        <v>2</v>
      </c>
      <c r="G30" s="395"/>
      <c r="H30" s="419"/>
      <c r="I30" s="582">
        <f t="shared" si="6"/>
        <v>44245</v>
      </c>
      <c r="J30" s="567">
        <f t="shared" si="2"/>
        <v>5</v>
      </c>
      <c r="K30" s="577"/>
      <c r="L30" s="581"/>
      <c r="Q30" s="579"/>
      <c r="R30" s="578"/>
    </row>
    <row r="31" spans="1:18" s="361" customFormat="1" ht="27" customHeight="1">
      <c r="A31" s="896">
        <f>A30+1</f>
        <v>44184</v>
      </c>
      <c r="B31" s="585">
        <f>WEEKDAY(A31)</f>
        <v>7</v>
      </c>
      <c r="C31" s="584"/>
      <c r="D31" s="891"/>
      <c r="E31" s="582">
        <f t="shared" si="4"/>
        <v>44215</v>
      </c>
      <c r="F31" s="567">
        <f t="shared" si="5"/>
        <v>3</v>
      </c>
      <c r="G31" s="577"/>
      <c r="H31" s="571"/>
      <c r="I31" s="437">
        <f t="shared" si="6"/>
        <v>44246</v>
      </c>
      <c r="J31" s="576">
        <f t="shared" si="2"/>
        <v>6</v>
      </c>
      <c r="K31" s="395"/>
      <c r="L31" s="433"/>
      <c r="Q31" s="579"/>
      <c r="R31" s="578"/>
    </row>
    <row r="32" spans="1:18" s="361" customFormat="1" ht="27" customHeight="1">
      <c r="A32" s="573">
        <f t="shared" si="3"/>
        <v>44185</v>
      </c>
      <c r="B32" s="572">
        <f t="shared" si="0"/>
        <v>1</v>
      </c>
      <c r="C32" s="390"/>
      <c r="D32" s="571"/>
      <c r="E32" s="568">
        <f t="shared" si="4"/>
        <v>44216</v>
      </c>
      <c r="F32" s="567">
        <f t="shared" si="5"/>
        <v>4</v>
      </c>
      <c r="G32" s="577"/>
      <c r="H32" s="571"/>
      <c r="I32" s="437">
        <f t="shared" si="6"/>
        <v>44247</v>
      </c>
      <c r="J32" s="576">
        <f t="shared" si="2"/>
        <v>7</v>
      </c>
      <c r="K32" s="395"/>
      <c r="L32" s="433"/>
      <c r="Q32" s="579"/>
      <c r="R32" s="578"/>
    </row>
    <row r="33" spans="1:18" s="361" customFormat="1" ht="27" customHeight="1">
      <c r="A33" s="435">
        <f t="shared" si="3"/>
        <v>44186</v>
      </c>
      <c r="B33" s="564">
        <f t="shared" ref="B33" si="7">WEEKDAY(A33)</f>
        <v>2</v>
      </c>
      <c r="C33" s="389"/>
      <c r="D33" s="419"/>
      <c r="E33" s="568">
        <f t="shared" si="4"/>
        <v>44217</v>
      </c>
      <c r="F33" s="567">
        <f t="shared" si="5"/>
        <v>5</v>
      </c>
      <c r="G33" s="577"/>
      <c r="H33" s="571"/>
      <c r="I33" s="437">
        <f t="shared" si="6"/>
        <v>44248</v>
      </c>
      <c r="J33" s="576">
        <f t="shared" si="2"/>
        <v>1</v>
      </c>
      <c r="K33" s="395"/>
      <c r="L33" s="433"/>
      <c r="Q33" s="579"/>
      <c r="R33" s="580"/>
    </row>
    <row r="34" spans="1:18" s="361" customFormat="1" ht="27" customHeight="1">
      <c r="A34" s="435">
        <f t="shared" si="3"/>
        <v>44187</v>
      </c>
      <c r="B34" s="564">
        <f t="shared" si="0"/>
        <v>3</v>
      </c>
      <c r="C34" s="389"/>
      <c r="D34" s="419"/>
      <c r="E34" s="568">
        <f t="shared" si="4"/>
        <v>44218</v>
      </c>
      <c r="F34" s="567">
        <f t="shared" si="5"/>
        <v>6</v>
      </c>
      <c r="G34" s="395"/>
      <c r="H34" s="419"/>
      <c r="I34" s="437">
        <f t="shared" si="6"/>
        <v>44249</v>
      </c>
      <c r="J34" s="576">
        <f t="shared" si="2"/>
        <v>2</v>
      </c>
      <c r="K34" s="395"/>
      <c r="L34" s="433"/>
      <c r="Q34" s="579"/>
      <c r="R34" s="578"/>
    </row>
    <row r="35" spans="1:18" s="361" customFormat="1" ht="27" customHeight="1">
      <c r="A35" s="435">
        <f t="shared" si="3"/>
        <v>44188</v>
      </c>
      <c r="B35" s="564">
        <f t="shared" si="0"/>
        <v>4</v>
      </c>
      <c r="C35" s="389"/>
      <c r="D35" s="419"/>
      <c r="E35" s="568">
        <f t="shared" si="4"/>
        <v>44219</v>
      </c>
      <c r="F35" s="567">
        <f t="shared" si="5"/>
        <v>7</v>
      </c>
      <c r="G35" s="395"/>
      <c r="H35" s="419"/>
      <c r="I35" s="589">
        <f t="shared" si="6"/>
        <v>44250</v>
      </c>
      <c r="J35" s="588">
        <f t="shared" si="2"/>
        <v>3</v>
      </c>
      <c r="K35" s="587"/>
      <c r="L35" s="586"/>
      <c r="Q35" s="579"/>
      <c r="R35" s="578"/>
    </row>
    <row r="36" spans="1:18" s="361" customFormat="1" ht="27" customHeight="1">
      <c r="A36" s="435">
        <f t="shared" si="3"/>
        <v>44189</v>
      </c>
      <c r="B36" s="564">
        <f t="shared" si="0"/>
        <v>5</v>
      </c>
      <c r="C36" s="389"/>
      <c r="D36" s="419"/>
      <c r="E36" s="568">
        <f t="shared" si="4"/>
        <v>44220</v>
      </c>
      <c r="F36" s="567">
        <f t="shared" si="5"/>
        <v>1</v>
      </c>
      <c r="G36" s="395"/>
      <c r="H36" s="419"/>
      <c r="I36" s="437">
        <f t="shared" si="6"/>
        <v>44251</v>
      </c>
      <c r="J36" s="576">
        <f t="shared" si="2"/>
        <v>4</v>
      </c>
      <c r="K36" s="395"/>
      <c r="L36" s="433"/>
      <c r="Q36" s="563"/>
      <c r="R36" s="562"/>
    </row>
    <row r="37" spans="1:18" s="361" customFormat="1" ht="27" customHeight="1">
      <c r="A37" s="435">
        <f t="shared" si="3"/>
        <v>44190</v>
      </c>
      <c r="B37" s="564">
        <f t="shared" si="0"/>
        <v>6</v>
      </c>
      <c r="C37" s="389"/>
      <c r="D37" s="419"/>
      <c r="E37" s="568">
        <f t="shared" si="4"/>
        <v>44221</v>
      </c>
      <c r="F37" s="567">
        <f t="shared" si="5"/>
        <v>2</v>
      </c>
      <c r="G37" s="395"/>
      <c r="H37" s="419"/>
      <c r="I37" s="437">
        <f t="shared" si="6"/>
        <v>44252</v>
      </c>
      <c r="J37" s="576">
        <f t="shared" si="2"/>
        <v>5</v>
      </c>
      <c r="K37" s="395"/>
      <c r="L37" s="433"/>
      <c r="Q37" s="563"/>
      <c r="R37" s="562"/>
    </row>
    <row r="38" spans="1:18" s="361" customFormat="1" ht="27" customHeight="1">
      <c r="A38" s="435">
        <f t="shared" si="3"/>
        <v>44191</v>
      </c>
      <c r="B38" s="564">
        <f t="shared" si="0"/>
        <v>7</v>
      </c>
      <c r="C38" s="577"/>
      <c r="D38" s="571"/>
      <c r="E38" s="568">
        <f t="shared" si="4"/>
        <v>44222</v>
      </c>
      <c r="F38" s="567">
        <f t="shared" si="5"/>
        <v>3</v>
      </c>
      <c r="G38" s="395"/>
      <c r="H38" s="419"/>
      <c r="I38" s="473">
        <f t="shared" si="6"/>
        <v>44253</v>
      </c>
      <c r="J38" s="575">
        <f t="shared" ref="J38" si="8">WEEKDAY(I38)</f>
        <v>6</v>
      </c>
      <c r="K38" s="688" t="s">
        <v>61</v>
      </c>
      <c r="L38" s="850">
        <v>3</v>
      </c>
      <c r="Q38" s="563"/>
      <c r="R38" s="562"/>
    </row>
    <row r="39" spans="1:18" s="361" customFormat="1" ht="27" customHeight="1">
      <c r="A39" s="435">
        <f t="shared" si="3"/>
        <v>44192</v>
      </c>
      <c r="B39" s="564">
        <f t="shared" si="0"/>
        <v>1</v>
      </c>
      <c r="C39" s="577"/>
      <c r="D39" s="571"/>
      <c r="E39" s="568">
        <f t="shared" si="4"/>
        <v>44223</v>
      </c>
      <c r="F39" s="567">
        <f t="shared" si="5"/>
        <v>4</v>
      </c>
      <c r="G39" s="395"/>
      <c r="H39" s="419"/>
      <c r="I39" s="848"/>
      <c r="J39" s="849"/>
      <c r="K39" s="387"/>
      <c r="L39" s="925"/>
      <c r="Q39" s="563"/>
      <c r="R39" s="562"/>
    </row>
    <row r="40" spans="1:18" s="361" customFormat="1" ht="27" customHeight="1">
      <c r="A40" s="435">
        <f t="shared" si="3"/>
        <v>44193</v>
      </c>
      <c r="B40" s="564">
        <f t="shared" si="0"/>
        <v>2</v>
      </c>
      <c r="C40" s="389"/>
      <c r="D40" s="419"/>
      <c r="E40" s="568">
        <f t="shared" si="4"/>
        <v>44224</v>
      </c>
      <c r="F40" s="567">
        <f t="shared" ref="F40" si="9">WEEKDAY(E40)</f>
        <v>5</v>
      </c>
      <c r="G40" s="395"/>
      <c r="H40" s="419"/>
      <c r="I40" s="848"/>
      <c r="J40" s="849"/>
      <c r="K40" s="844"/>
      <c r="L40" s="852"/>
      <c r="P40" s="387"/>
      <c r="Q40" s="563"/>
      <c r="R40" s="562"/>
    </row>
    <row r="41" spans="1:18" s="361" customFormat="1" ht="27" customHeight="1">
      <c r="A41" s="589">
        <f t="shared" si="3"/>
        <v>44194</v>
      </c>
      <c r="B41" s="588">
        <f t="shared" ref="B41:B43" si="10">WEEKDAY(A41)</f>
        <v>3</v>
      </c>
      <c r="C41" s="587"/>
      <c r="D41" s="586"/>
      <c r="E41" s="570">
        <f t="shared" si="4"/>
        <v>44225</v>
      </c>
      <c r="F41" s="569">
        <f t="shared" si="5"/>
        <v>6</v>
      </c>
      <c r="G41" s="889"/>
      <c r="H41" s="890"/>
      <c r="I41" s="848"/>
      <c r="J41" s="849"/>
      <c r="K41" s="851"/>
      <c r="L41" s="852"/>
      <c r="Q41" s="563"/>
      <c r="R41" s="562"/>
    </row>
    <row r="42" spans="1:18" s="361" customFormat="1" ht="27" customHeight="1">
      <c r="A42" s="589">
        <f t="shared" si="3"/>
        <v>44195</v>
      </c>
      <c r="B42" s="588">
        <f t="shared" si="10"/>
        <v>4</v>
      </c>
      <c r="C42" s="587"/>
      <c r="D42" s="586"/>
      <c r="E42" s="568">
        <f t="shared" si="4"/>
        <v>44226</v>
      </c>
      <c r="F42" s="567">
        <f t="shared" si="5"/>
        <v>7</v>
      </c>
      <c r="G42" s="566"/>
      <c r="H42" s="565"/>
      <c r="I42" s="848"/>
      <c r="J42" s="849"/>
      <c r="K42" s="851"/>
      <c r="L42" s="852"/>
      <c r="Q42" s="563"/>
      <c r="R42" s="562"/>
    </row>
    <row r="43" spans="1:18" s="361" customFormat="1" ht="27" customHeight="1" thickBot="1">
      <c r="A43" s="589">
        <f t="shared" si="3"/>
        <v>44196</v>
      </c>
      <c r="B43" s="588">
        <f t="shared" si="10"/>
        <v>5</v>
      </c>
      <c r="C43" s="587"/>
      <c r="D43" s="586"/>
      <c r="E43" s="921">
        <f t="shared" si="4"/>
        <v>44227</v>
      </c>
      <c r="F43" s="922">
        <f t="shared" si="5"/>
        <v>1</v>
      </c>
      <c r="G43" s="923"/>
      <c r="H43" s="924"/>
      <c r="I43" s="853"/>
      <c r="J43" s="854"/>
      <c r="K43" s="845"/>
      <c r="L43" s="855"/>
      <c r="M43" s="1682" t="s">
        <v>309</v>
      </c>
      <c r="N43" s="1682"/>
      <c r="Q43" s="563"/>
      <c r="R43" s="562"/>
    </row>
    <row r="44" spans="1:18" s="361" customFormat="1" ht="27" customHeight="1" thickTop="1" thickBot="1">
      <c r="A44" s="1683" t="s">
        <v>72</v>
      </c>
      <c r="B44" s="1684"/>
      <c r="C44" s="362">
        <f>COUNTIF(C13:C43,"*")-COUNTIF(C13:C43,"入校式")-COUNTIF(C13:C43,"休校日")-COUNTIF(C13:C43,"就職活動日")</f>
        <v>0</v>
      </c>
      <c r="D44" s="363" t="s">
        <v>71</v>
      </c>
      <c r="E44" s="1685" t="s">
        <v>72</v>
      </c>
      <c r="F44" s="1686"/>
      <c r="G44" s="475">
        <f>COUNTIF(G13:G43,"*")-COUNTIF(G13:G43,"休校日")-COUNTIF(G13:G43,"就職活動日")</f>
        <v>0</v>
      </c>
      <c r="H44" s="477" t="s">
        <v>71</v>
      </c>
      <c r="I44" s="1685" t="s">
        <v>72</v>
      </c>
      <c r="J44" s="1686"/>
      <c r="K44" s="561">
        <f>COUNTIF(K13:K43,"*")-COUNTIF(K13:K43,"修了式")-COUNTIF(K13:K43,"休校日")-COUNTIF(K13:K43,"就職活動日")</f>
        <v>0</v>
      </c>
      <c r="L44" s="476" t="s">
        <v>71</v>
      </c>
      <c r="M44" s="400">
        <f>SUM(C44,G44,K44)</f>
        <v>0</v>
      </c>
      <c r="N44" s="365" t="s">
        <v>71</v>
      </c>
    </row>
    <row r="45" spans="1:18" s="361" customFormat="1" ht="27" customHeight="1" thickTop="1">
      <c r="A45" s="1687" t="s">
        <v>69</v>
      </c>
      <c r="B45" s="1688"/>
      <c r="C45" s="394"/>
      <c r="D45" s="366" t="s">
        <v>68</v>
      </c>
      <c r="E45" s="1689" t="s">
        <v>69</v>
      </c>
      <c r="F45" s="1688"/>
      <c r="G45" s="391"/>
      <c r="H45" s="367" t="s">
        <v>68</v>
      </c>
      <c r="I45" s="1689" t="s">
        <v>69</v>
      </c>
      <c r="J45" s="1688"/>
      <c r="K45" s="391"/>
      <c r="L45" s="399" t="s">
        <v>68</v>
      </c>
      <c r="M45" s="364">
        <f>SUM(C45,G45,K45)</f>
        <v>0</v>
      </c>
      <c r="N45" s="365" t="s">
        <v>68</v>
      </c>
    </row>
    <row r="46" spans="1:18" s="361" customFormat="1" ht="27" customHeight="1">
      <c r="A46" s="1690" t="s">
        <v>70</v>
      </c>
      <c r="B46" s="1691"/>
      <c r="C46" s="395"/>
      <c r="D46" s="368" t="s">
        <v>68</v>
      </c>
      <c r="E46" s="1692" t="s">
        <v>70</v>
      </c>
      <c r="F46" s="1691"/>
      <c r="G46" s="389"/>
      <c r="H46" s="369" t="s">
        <v>68</v>
      </c>
      <c r="I46" s="1693" t="s">
        <v>70</v>
      </c>
      <c r="J46" s="1694"/>
      <c r="K46" s="390"/>
      <c r="L46" s="370" t="s">
        <v>68</v>
      </c>
      <c r="M46" s="364">
        <f>SUM(C46,G46,K46)</f>
        <v>0</v>
      </c>
      <c r="N46" s="365" t="s">
        <v>68</v>
      </c>
    </row>
    <row r="47" spans="1:18" s="361" customFormat="1" ht="27" customHeight="1" thickBot="1">
      <c r="A47" s="1695" t="s">
        <v>74</v>
      </c>
      <c r="B47" s="1696"/>
      <c r="C47" s="396"/>
      <c r="D47" s="371" t="s">
        <v>68</v>
      </c>
      <c r="E47" s="1697" t="s">
        <v>74</v>
      </c>
      <c r="F47" s="1696"/>
      <c r="G47" s="393"/>
      <c r="H47" s="372" t="s">
        <v>68</v>
      </c>
      <c r="I47" s="1698" t="s">
        <v>74</v>
      </c>
      <c r="J47" s="1699"/>
      <c r="K47" s="392"/>
      <c r="L47" s="373" t="s">
        <v>68</v>
      </c>
      <c r="M47" s="364">
        <f>SUM(C47,G47,K47)</f>
        <v>0</v>
      </c>
      <c r="N47" s="365" t="s">
        <v>68</v>
      </c>
    </row>
    <row r="48" spans="1:18" s="361" customFormat="1" ht="27" customHeight="1" thickTop="1">
      <c r="A48" s="1700" t="s">
        <v>314</v>
      </c>
      <c r="B48" s="1701"/>
      <c r="C48" s="374">
        <f>SUM(C45:C47)</f>
        <v>0</v>
      </c>
      <c r="D48" s="375" t="s">
        <v>68</v>
      </c>
      <c r="E48" s="1700" t="s">
        <v>314</v>
      </c>
      <c r="F48" s="1701"/>
      <c r="G48" s="434">
        <f>SUM(G45:G47)</f>
        <v>0</v>
      </c>
      <c r="H48" s="376" t="s">
        <v>68</v>
      </c>
      <c r="I48" s="1700" t="s">
        <v>314</v>
      </c>
      <c r="J48" s="1701"/>
      <c r="K48" s="434">
        <f>SUM(K45:K47)</f>
        <v>0</v>
      </c>
      <c r="L48" s="376" t="s">
        <v>68</v>
      </c>
      <c r="M48" s="364">
        <f t="shared" ref="M48:M49" si="11">SUM(C48,G48,K48)</f>
        <v>0</v>
      </c>
      <c r="N48" s="365" t="s">
        <v>68</v>
      </c>
    </row>
    <row r="49" spans="1:14" s="361" customFormat="1" ht="27" customHeight="1" thickBot="1">
      <c r="A49" s="1702" t="s">
        <v>257</v>
      </c>
      <c r="B49" s="1703"/>
      <c r="C49" s="377">
        <v>3</v>
      </c>
      <c r="D49" s="378" t="s">
        <v>68</v>
      </c>
      <c r="E49" s="1704" t="s">
        <v>257</v>
      </c>
      <c r="F49" s="1705"/>
      <c r="G49" s="379"/>
      <c r="H49" s="380" t="s">
        <v>68</v>
      </c>
      <c r="I49" s="1702" t="s">
        <v>257</v>
      </c>
      <c r="J49" s="1703"/>
      <c r="K49" s="381">
        <v>3</v>
      </c>
      <c r="L49" s="382" t="s">
        <v>68</v>
      </c>
      <c r="M49" s="383">
        <f t="shared" si="11"/>
        <v>6</v>
      </c>
      <c r="N49" s="365" t="s">
        <v>68</v>
      </c>
    </row>
    <row r="50" spans="1:14" ht="14.25" thickTop="1">
      <c r="C50" s="384" t="str">
        <f>IF(M45=L5,"","＜ERROR＞")</f>
        <v/>
      </c>
      <c r="D50" s="444">
        <f>SUMIF(C13:C43,"&lt;&gt;入校式",D13:D43)</f>
        <v>0</v>
      </c>
      <c r="E50" s="444"/>
      <c r="F50" s="444"/>
      <c r="G50" s="445" t="str">
        <f>IF(M46=L6,"","＜ERROR＞")</f>
        <v/>
      </c>
      <c r="H50" s="444">
        <f>SUM(H13:H43)</f>
        <v>0</v>
      </c>
      <c r="I50" s="444"/>
      <c r="J50" s="444"/>
      <c r="K50" s="445" t="str">
        <f>IF(M47=L7,"","＜ERROR＞")</f>
        <v/>
      </c>
      <c r="L50" s="444">
        <f>SUMIF(K13:K43,"&lt;&gt;修了式",L13:L43)</f>
        <v>0</v>
      </c>
    </row>
    <row r="51" spans="1:14">
      <c r="C51" s="385" t="str">
        <f>IF(M45=L5,"","学科時間数が一致していません！")</f>
        <v/>
      </c>
      <c r="G51" s="385" t="str">
        <f>IF(M46=L6,"","実技時間数が一致していません！")</f>
        <v/>
      </c>
      <c r="K51" s="385" t="str">
        <f>IF(M47=L7,"","就職支援時間数が一致していません！")</f>
        <v/>
      </c>
    </row>
    <row r="54" spans="1:14">
      <c r="B54" s="386"/>
      <c r="C54" s="387"/>
      <c r="D54" s="388"/>
      <c r="E54" s="388"/>
    </row>
    <row r="55" spans="1:14">
      <c r="B55" s="386"/>
      <c r="C55" s="388"/>
      <c r="D55" s="387"/>
      <c r="E55" s="386"/>
    </row>
    <row r="56" spans="1:14">
      <c r="B56" s="386"/>
      <c r="C56" s="388"/>
      <c r="D56" s="387"/>
      <c r="E56" s="386"/>
    </row>
    <row r="57" spans="1:14">
      <c r="B57" s="386"/>
      <c r="C57" s="388"/>
      <c r="D57" s="387"/>
      <c r="E57" s="386"/>
    </row>
    <row r="58" spans="1:14">
      <c r="B58" s="386"/>
      <c r="C58" s="388"/>
      <c r="D58" s="387"/>
      <c r="E58" s="386"/>
    </row>
  </sheetData>
  <sheetProtection formatCells="0" formatColumns="0" formatRows="0"/>
  <protectedRanges>
    <protectedRange sqref="C14 C24 C38:C39" name="範囲1_1"/>
  </protectedRanges>
  <mergeCells count="27">
    <mergeCell ref="A48:B48"/>
    <mergeCell ref="E48:F48"/>
    <mergeCell ref="I48:J48"/>
    <mergeCell ref="A49:B49"/>
    <mergeCell ref="E49:F49"/>
    <mergeCell ref="I49:J49"/>
    <mergeCell ref="A46:B46"/>
    <mergeCell ref="E46:F46"/>
    <mergeCell ref="I46:J46"/>
    <mergeCell ref="A47:B47"/>
    <mergeCell ref="E47:F47"/>
    <mergeCell ref="I47:J47"/>
    <mergeCell ref="M43:N43"/>
    <mergeCell ref="A44:B44"/>
    <mergeCell ref="E44:F44"/>
    <mergeCell ref="I44:J44"/>
    <mergeCell ref="A45:B45"/>
    <mergeCell ref="E45:F45"/>
    <mergeCell ref="I45:J45"/>
    <mergeCell ref="A12:C12"/>
    <mergeCell ref="E12:G12"/>
    <mergeCell ref="I12:K12"/>
    <mergeCell ref="H3:J3"/>
    <mergeCell ref="K3:N3"/>
    <mergeCell ref="H4:J4"/>
    <mergeCell ref="K4:N4"/>
    <mergeCell ref="B7:J7"/>
  </mergeCells>
  <phoneticPr fontId="2"/>
  <conditionalFormatting sqref="C44 G44 K44">
    <cfRule type="cellIs" dxfId="82" priority="25" stopIfTrue="1" operator="lessThan">
      <formula>16</formula>
    </cfRule>
  </conditionalFormatting>
  <conditionalFormatting sqref="A13:D30 A32:D43">
    <cfRule type="expression" dxfId="81" priority="24" stopIfTrue="1">
      <formula>OR($B13=1,$B13=7)</formula>
    </cfRule>
  </conditionalFormatting>
  <conditionalFormatting sqref="E43 E13:H42">
    <cfRule type="expression" dxfId="80" priority="23" stopIfTrue="1">
      <formula>OR($F13=1,$F13=7)</formula>
    </cfRule>
  </conditionalFormatting>
  <conditionalFormatting sqref="I13:L14 I17:L43 I16:J16 L16">
    <cfRule type="expression" dxfId="79" priority="22" stopIfTrue="1">
      <formula>OR($J13=1,$J13=7)</formula>
    </cfRule>
  </conditionalFormatting>
  <conditionalFormatting sqref="C48 G48 K48">
    <cfRule type="cellIs" dxfId="78" priority="21" stopIfTrue="1" operator="lessThan">
      <formula>100</formula>
    </cfRule>
  </conditionalFormatting>
  <conditionalFormatting sqref="C48">
    <cfRule type="cellIs" dxfId="77" priority="20" stopIfTrue="1" operator="notEqual">
      <formula>$D$50</formula>
    </cfRule>
  </conditionalFormatting>
  <conditionalFormatting sqref="G48">
    <cfRule type="cellIs" dxfId="76" priority="19" stopIfTrue="1" operator="notEqual">
      <formula>$H$50</formula>
    </cfRule>
  </conditionalFormatting>
  <conditionalFormatting sqref="K48">
    <cfRule type="cellIs" dxfId="75" priority="18" stopIfTrue="1" operator="notEqual">
      <formula>$L$50</formula>
    </cfRule>
  </conditionalFormatting>
  <conditionalFormatting sqref="M47">
    <cfRule type="cellIs" dxfId="74" priority="15" stopIfTrue="1" operator="notEqual">
      <formula>$L$7</formula>
    </cfRule>
  </conditionalFormatting>
  <conditionalFormatting sqref="M46">
    <cfRule type="cellIs" dxfId="73" priority="16" stopIfTrue="1" operator="notEqual">
      <formula>$L$6</formula>
    </cfRule>
  </conditionalFormatting>
  <conditionalFormatting sqref="M45">
    <cfRule type="cellIs" dxfId="72" priority="17" stopIfTrue="1" operator="notEqual">
      <formula>$L$5</formula>
    </cfRule>
  </conditionalFormatting>
  <conditionalFormatting sqref="A31:D31">
    <cfRule type="expression" dxfId="71" priority="14" stopIfTrue="1">
      <formula>OR($F31=1,$F31=7)</formula>
    </cfRule>
  </conditionalFormatting>
  <conditionalFormatting sqref="A13:L14 A15:H15 A17:L43 A16:J16 L16">
    <cfRule type="containsText" dxfId="70" priority="12" operator="containsText" text="就職活動日">
      <formula>NOT(ISERROR(SEARCH("就職活動日",A13)))</formula>
    </cfRule>
    <cfRule type="containsText" dxfId="69" priority="13" operator="containsText" text="休校日">
      <formula>NOT(ISERROR(SEARCH("休校日",A13)))</formula>
    </cfRule>
  </conditionalFormatting>
  <conditionalFormatting sqref="E13:H13">
    <cfRule type="expression" dxfId="68" priority="11" stopIfTrue="1">
      <formula>OR($B13=1,$B13=7)</formula>
    </cfRule>
  </conditionalFormatting>
  <conditionalFormatting sqref="E23:H23">
    <cfRule type="expression" dxfId="67" priority="10" stopIfTrue="1">
      <formula>OR($B23=1,$B23=7)</formula>
    </cfRule>
  </conditionalFormatting>
  <conditionalFormatting sqref="E43:H43">
    <cfRule type="expression" dxfId="66" priority="9" stopIfTrue="1">
      <formula>OR($B43=1,$B43=7)</formula>
    </cfRule>
  </conditionalFormatting>
  <conditionalFormatting sqref="I17:L17 I16:J16 L16">
    <cfRule type="expression" dxfId="65" priority="8" stopIfTrue="1">
      <formula>OR($F16=1,$F16=7)</formula>
    </cfRule>
  </conditionalFormatting>
  <conditionalFormatting sqref="I23:L23">
    <cfRule type="expression" dxfId="64" priority="7" stopIfTrue="1">
      <formula>OR($F23=1,$F23=7)</formula>
    </cfRule>
  </conditionalFormatting>
  <conditionalFormatting sqref="I23:L23">
    <cfRule type="expression" dxfId="63" priority="6" stopIfTrue="1">
      <formula>OR($B23=1,$B23=7)</formula>
    </cfRule>
  </conditionalFormatting>
  <conditionalFormatting sqref="I35:L35">
    <cfRule type="expression" dxfId="62" priority="5" stopIfTrue="1">
      <formula>OR($F35=1,$F35=7)</formula>
    </cfRule>
  </conditionalFormatting>
  <conditionalFormatting sqref="I35:L35">
    <cfRule type="expression" dxfId="61" priority="4" stopIfTrue="1">
      <formula>OR($B35=1,$B35=7)</formula>
    </cfRule>
  </conditionalFormatting>
  <conditionalFormatting sqref="K15:K16">
    <cfRule type="expression" dxfId="60" priority="3" stopIfTrue="1">
      <formula>OR($B15=1,$B15=7)</formula>
    </cfRule>
  </conditionalFormatting>
  <conditionalFormatting sqref="K15:K16">
    <cfRule type="containsText" dxfId="59" priority="1" operator="containsText" text="就職活動日">
      <formula>NOT(ISERROR(SEARCH("就職活動日",K15)))</formula>
    </cfRule>
    <cfRule type="containsText" dxfId="58" priority="2" operator="containsText" text="休校日">
      <formula>NOT(ISERROR(SEARCH("休校日",K15)))</formula>
    </cfRule>
  </conditionalFormatting>
  <dataValidations count="3">
    <dataValidation type="custom" allowBlank="1" showInputMessage="1" showErrorMessage="1" sqref="K3:N4 L5:L7 A12:C12 E12:G12 I12:K12 B13 A14:B43 K50:K51 C44 G44 K44 C48 G48 K48 M44:M49 D50 H50 L50 C50:C51 G50:G51 E13:F43 I13:J40">
      <formula1>""</formula1>
    </dataValidation>
    <dataValidation type="list" allowBlank="1" sqref="G13:G43 C14:C43 K39 K13:K37">
      <formula1>"休校日,就職活動日"</formula1>
    </dataValidation>
    <dataValidation imeMode="off" allowBlank="1" showInputMessage="1" showErrorMessage="1" sqref="H13:H43 D13:D43 L13:L43"/>
  </dataValidations>
  <printOptions horizontalCentered="1"/>
  <pageMargins left="0.59055118110236227" right="0.19685039370078741" top="0.59055118110236227" bottom="0.59055118110236227" header="0.39370078740157483" footer="0.31496062992125984"/>
  <pageSetup paperSize="9" scale="71" orientation="portrait" r:id="rId1"/>
  <headerFooter alignWithMargins="0">
    <oddHeader>&amp;R&amp;10&amp;F</oddHead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R58"/>
  <sheetViews>
    <sheetView view="pageBreakPreview" topLeftCell="H10" zoomScale="90" zoomScaleNormal="85" zoomScaleSheetLayoutView="90" workbookViewId="0">
      <selection activeCell="Q22" sqref="Q22"/>
    </sheetView>
  </sheetViews>
  <sheetFormatPr defaultColWidth="9" defaultRowHeight="13.5"/>
  <cols>
    <col min="1" max="1" width="4.625" style="349" customWidth="1"/>
    <col min="2" max="2" width="3.375" style="349" bestFit="1" customWidth="1"/>
    <col min="3" max="3" width="27.625" style="361" customWidth="1"/>
    <col min="4" max="4" width="5.75" style="349" customWidth="1"/>
    <col min="5" max="5" width="4.625" style="349" customWidth="1"/>
    <col min="6" max="6" width="3.375" style="349" bestFit="1" customWidth="1"/>
    <col min="7" max="7" width="27.625" style="361" customWidth="1"/>
    <col min="8" max="8" width="5.75" style="349" customWidth="1"/>
    <col min="9" max="9" width="4.625" style="349" customWidth="1"/>
    <col min="10" max="10" width="3.375" style="349" bestFit="1" customWidth="1"/>
    <col min="11" max="11" width="27.625" style="361" customWidth="1"/>
    <col min="12" max="12" width="5.75" style="349" customWidth="1"/>
    <col min="13" max="13" width="5" style="349" bestFit="1" customWidth="1"/>
    <col min="14" max="14" width="5.625" style="349" bestFit="1" customWidth="1"/>
    <col min="15" max="15" width="9" style="349"/>
    <col min="16" max="16" width="9" style="349" customWidth="1"/>
    <col min="17" max="18" width="9.125" style="349" customWidth="1"/>
    <col min="19" max="21" width="9" style="349" customWidth="1"/>
    <col min="22" max="16384" width="9" style="349"/>
  </cols>
  <sheetData>
    <row r="1" spans="1:18" ht="17.25">
      <c r="A1" s="346" t="s">
        <v>688</v>
      </c>
      <c r="B1" s="346"/>
      <c r="C1" s="347"/>
      <c r="D1" s="346"/>
      <c r="E1" s="346"/>
      <c r="F1" s="346"/>
      <c r="G1" s="347"/>
      <c r="H1" s="346"/>
      <c r="I1" s="348">
        <v>1</v>
      </c>
      <c r="J1" s="346"/>
      <c r="K1" s="347" t="s">
        <v>34</v>
      </c>
      <c r="L1" s="346"/>
    </row>
    <row r="2" spans="1:18" ht="9.75" customHeight="1">
      <c r="A2" s="350"/>
      <c r="B2" s="350"/>
      <c r="C2" s="351"/>
      <c r="D2" s="350"/>
      <c r="E2" s="350"/>
      <c r="F2" s="350"/>
      <c r="G2" s="351"/>
      <c r="H2" s="350"/>
      <c r="I2" s="350"/>
      <c r="J2" s="350"/>
      <c r="K2" s="351"/>
      <c r="L2" s="350"/>
    </row>
    <row r="3" spans="1:18" ht="15" customHeight="1">
      <c r="A3" s="350"/>
      <c r="B3" s="350"/>
      <c r="C3" s="351"/>
      <c r="D3" s="350"/>
      <c r="E3" s="350"/>
      <c r="F3" s="350"/>
      <c r="G3" s="351"/>
      <c r="H3" s="1679" t="s">
        <v>256</v>
      </c>
      <c r="I3" s="1679"/>
      <c r="J3" s="1679"/>
      <c r="K3" s="1680">
        <f>[3]入力表!D53</f>
        <v>0</v>
      </c>
      <c r="L3" s="1680"/>
      <c r="M3" s="1680"/>
      <c r="N3" s="1680"/>
    </row>
    <row r="4" spans="1:18" ht="15" customHeight="1">
      <c r="A4" s="350"/>
      <c r="B4" s="350"/>
      <c r="C4" s="351"/>
      <c r="D4" s="350"/>
      <c r="E4" s="350"/>
      <c r="F4" s="350"/>
      <c r="G4" s="351"/>
      <c r="H4" s="1679" t="s">
        <v>30</v>
      </c>
      <c r="I4" s="1679"/>
      <c r="J4" s="1679"/>
      <c r="K4" s="1680">
        <f>[3]入力表!G7</f>
        <v>0</v>
      </c>
      <c r="L4" s="1680"/>
      <c r="M4" s="1680"/>
      <c r="N4" s="1680"/>
    </row>
    <row r="5" spans="1:18" s="353" customFormat="1">
      <c r="A5" s="352" t="s">
        <v>471</v>
      </c>
      <c r="B5" s="353" t="s">
        <v>404</v>
      </c>
      <c r="C5" s="959"/>
      <c r="D5" s="354"/>
      <c r="E5" s="352"/>
      <c r="G5" s="959"/>
      <c r="H5" s="354"/>
      <c r="I5" s="354"/>
      <c r="J5" s="560"/>
      <c r="K5" s="355" t="s">
        <v>23</v>
      </c>
      <c r="L5" s="356">
        <f>[3]入力表!D$13</f>
        <v>0</v>
      </c>
    </row>
    <row r="6" spans="1:18" s="353" customFormat="1">
      <c r="A6" s="352" t="s">
        <v>471</v>
      </c>
      <c r="B6" s="353" t="s">
        <v>347</v>
      </c>
      <c r="C6" s="959"/>
      <c r="D6" s="354"/>
      <c r="E6" s="352"/>
      <c r="G6" s="959"/>
      <c r="H6" s="354"/>
      <c r="I6" s="354"/>
      <c r="J6" s="560"/>
      <c r="K6" s="355" t="s">
        <v>24</v>
      </c>
      <c r="L6" s="356">
        <f>[3]入力表!E$13</f>
        <v>0</v>
      </c>
    </row>
    <row r="7" spans="1:18" s="353" customFormat="1">
      <c r="A7" s="352" t="s">
        <v>471</v>
      </c>
      <c r="B7" s="1681" t="s">
        <v>346</v>
      </c>
      <c r="C7" s="1681"/>
      <c r="D7" s="1681"/>
      <c r="E7" s="1681"/>
      <c r="F7" s="1681"/>
      <c r="G7" s="1681"/>
      <c r="H7" s="1681"/>
      <c r="I7" s="1681"/>
      <c r="J7" s="1681"/>
      <c r="K7" s="355" t="s">
        <v>74</v>
      </c>
      <c r="L7" s="356">
        <f>[3]入力表!F$13</f>
        <v>0</v>
      </c>
    </row>
    <row r="8" spans="1:18" s="353" customFormat="1">
      <c r="A8" s="357" t="s">
        <v>471</v>
      </c>
      <c r="B8" s="358" t="s">
        <v>73</v>
      </c>
      <c r="C8" s="359"/>
      <c r="D8" s="354"/>
      <c r="E8" s="352"/>
      <c r="F8" s="354"/>
      <c r="G8" s="959"/>
      <c r="H8" s="354"/>
      <c r="I8" s="352"/>
      <c r="J8" s="560"/>
      <c r="K8" s="355" t="s">
        <v>254</v>
      </c>
      <c r="L8" s="356">
        <v>6</v>
      </c>
    </row>
    <row r="9" spans="1:18" s="353" customFormat="1">
      <c r="A9" s="357" t="s">
        <v>471</v>
      </c>
      <c r="B9" s="358" t="s">
        <v>312</v>
      </c>
      <c r="C9" s="359"/>
      <c r="D9" s="354"/>
      <c r="E9" s="352"/>
      <c r="F9" s="354"/>
      <c r="G9" s="959"/>
      <c r="H9" s="354"/>
      <c r="I9" s="352"/>
      <c r="J9" s="560"/>
      <c r="K9" s="355"/>
      <c r="L9" s="360"/>
    </row>
    <row r="10" spans="1:18" s="353" customFormat="1">
      <c r="A10" s="894" t="s">
        <v>471</v>
      </c>
      <c r="B10" s="895" t="s">
        <v>622</v>
      </c>
      <c r="C10" s="893"/>
      <c r="D10" s="354"/>
      <c r="E10" s="352"/>
      <c r="F10" s="354"/>
      <c r="G10" s="959"/>
      <c r="H10" s="354"/>
      <c r="I10" s="352"/>
      <c r="J10" s="560"/>
      <c r="K10" s="355"/>
      <c r="L10" s="360"/>
    </row>
    <row r="11" spans="1:18" ht="11.25" customHeight="1" thickBot="1">
      <c r="A11" s="350"/>
      <c r="B11" s="350"/>
      <c r="C11" s="351"/>
      <c r="D11" s="350"/>
      <c r="E11" s="350"/>
      <c r="F11" s="350"/>
      <c r="G11" s="351"/>
      <c r="H11" s="350"/>
      <c r="I11" s="350"/>
      <c r="J11" s="350"/>
      <c r="K11" s="351"/>
      <c r="L11" s="350"/>
    </row>
    <row r="12" spans="1:18" ht="27" customHeight="1" thickTop="1" thickBot="1">
      <c r="A12" s="1673">
        <f>A13</f>
        <v>44200</v>
      </c>
      <c r="B12" s="1674"/>
      <c r="C12" s="1675"/>
      <c r="D12" s="999" t="s">
        <v>68</v>
      </c>
      <c r="E12" s="1673">
        <f>E14</f>
        <v>44232</v>
      </c>
      <c r="F12" s="1674"/>
      <c r="G12" s="1675"/>
      <c r="H12" s="1000" t="s">
        <v>68</v>
      </c>
      <c r="I12" s="1673">
        <f>I13</f>
        <v>44259</v>
      </c>
      <c r="J12" s="1674"/>
      <c r="K12" s="1675"/>
      <c r="L12" s="999" t="s">
        <v>68</v>
      </c>
      <c r="Q12" s="595"/>
      <c r="R12" s="579"/>
    </row>
    <row r="13" spans="1:18" s="361" customFormat="1" ht="27" customHeight="1" thickTop="1">
      <c r="A13" s="1001">
        <v>44200</v>
      </c>
      <c r="B13" s="1002">
        <f t="shared" ref="B13:B43" si="0">WEEKDAY(A13)</f>
        <v>2</v>
      </c>
      <c r="C13" s="1003" t="s">
        <v>405</v>
      </c>
      <c r="D13" s="1004">
        <v>3</v>
      </c>
      <c r="E13" s="1005">
        <f>A43+1</f>
        <v>44231</v>
      </c>
      <c r="F13" s="1006">
        <f t="shared" ref="F13:F40" si="1">WEEKDAY(E13)</f>
        <v>5</v>
      </c>
      <c r="G13" s="1007"/>
      <c r="H13" s="1008"/>
      <c r="I13" s="1009">
        <f>E40+1</f>
        <v>44259</v>
      </c>
      <c r="J13" s="1010">
        <f t="shared" ref="J13:J39" si="2">WEEKDAY(I13)</f>
        <v>5</v>
      </c>
      <c r="K13" s="1011"/>
      <c r="L13" s="1012"/>
      <c r="Q13" s="590"/>
      <c r="R13" s="578"/>
    </row>
    <row r="14" spans="1:18" s="361" customFormat="1" ht="27" customHeight="1">
      <c r="A14" s="435">
        <f t="shared" ref="A14:A43" si="3">A13+1</f>
        <v>44201</v>
      </c>
      <c r="B14" s="564">
        <f t="shared" si="0"/>
        <v>3</v>
      </c>
      <c r="C14" s="577"/>
      <c r="D14" s="419"/>
      <c r="E14" s="568">
        <f t="shared" ref="E14:E40" si="4">E13+1</f>
        <v>44232</v>
      </c>
      <c r="F14" s="567">
        <f t="shared" si="1"/>
        <v>6</v>
      </c>
      <c r="G14" s="843"/>
      <c r="H14" s="897"/>
      <c r="I14" s="437">
        <f t="shared" ref="I14:I39" si="5">I13+1</f>
        <v>44260</v>
      </c>
      <c r="J14" s="596">
        <f t="shared" si="2"/>
        <v>6</v>
      </c>
      <c r="K14" s="395"/>
      <c r="L14" s="433"/>
      <c r="Q14" s="579"/>
      <c r="R14" s="578"/>
    </row>
    <row r="15" spans="1:18" s="361" customFormat="1" ht="27" customHeight="1">
      <c r="A15" s="435">
        <f t="shared" si="3"/>
        <v>44202</v>
      </c>
      <c r="B15" s="564">
        <f t="shared" si="0"/>
        <v>4</v>
      </c>
      <c r="C15" s="389"/>
      <c r="D15" s="419"/>
      <c r="E15" s="568">
        <f t="shared" si="4"/>
        <v>44233</v>
      </c>
      <c r="F15" s="567">
        <f t="shared" si="1"/>
        <v>7</v>
      </c>
      <c r="G15" s="395"/>
      <c r="H15" s="419"/>
      <c r="I15" s="437">
        <f t="shared" si="5"/>
        <v>44261</v>
      </c>
      <c r="J15" s="596">
        <f t="shared" si="2"/>
        <v>7</v>
      </c>
      <c r="K15" s="395"/>
      <c r="L15" s="433"/>
      <c r="Q15" s="579"/>
      <c r="R15" s="578"/>
    </row>
    <row r="16" spans="1:18" s="361" customFormat="1" ht="27" customHeight="1">
      <c r="A16" s="435">
        <f t="shared" si="3"/>
        <v>44203</v>
      </c>
      <c r="B16" s="564">
        <f t="shared" si="0"/>
        <v>5</v>
      </c>
      <c r="C16" s="389"/>
      <c r="D16" s="419"/>
      <c r="E16" s="568">
        <f t="shared" si="4"/>
        <v>44234</v>
      </c>
      <c r="F16" s="567">
        <f t="shared" si="1"/>
        <v>1</v>
      </c>
      <c r="G16" s="395"/>
      <c r="H16" s="419"/>
      <c r="I16" s="437">
        <f t="shared" si="5"/>
        <v>44262</v>
      </c>
      <c r="J16" s="596">
        <f t="shared" si="2"/>
        <v>1</v>
      </c>
      <c r="K16" s="395"/>
      <c r="L16" s="433"/>
      <c r="Q16" s="579"/>
      <c r="R16" s="578"/>
    </row>
    <row r="17" spans="1:18" s="361" customFormat="1" ht="27" customHeight="1">
      <c r="A17" s="435">
        <f t="shared" si="3"/>
        <v>44204</v>
      </c>
      <c r="B17" s="564">
        <f t="shared" si="0"/>
        <v>6</v>
      </c>
      <c r="C17" s="389"/>
      <c r="D17" s="419"/>
      <c r="E17" s="568">
        <f t="shared" si="4"/>
        <v>44235</v>
      </c>
      <c r="F17" s="567">
        <f t="shared" si="1"/>
        <v>2</v>
      </c>
      <c r="G17" s="395"/>
      <c r="H17" s="419"/>
      <c r="I17" s="437">
        <f t="shared" si="5"/>
        <v>44263</v>
      </c>
      <c r="J17" s="596">
        <f t="shared" si="2"/>
        <v>2</v>
      </c>
      <c r="K17" s="395"/>
      <c r="L17" s="433"/>
      <c r="Q17" s="579"/>
      <c r="R17" s="578"/>
    </row>
    <row r="18" spans="1:18" s="361" customFormat="1" ht="27" customHeight="1">
      <c r="A18" s="589">
        <f t="shared" si="3"/>
        <v>44205</v>
      </c>
      <c r="B18" s="588">
        <f t="shared" si="0"/>
        <v>7</v>
      </c>
      <c r="C18" s="587"/>
      <c r="D18" s="586"/>
      <c r="E18" s="568">
        <f t="shared" si="4"/>
        <v>44236</v>
      </c>
      <c r="F18" s="567">
        <f t="shared" si="1"/>
        <v>3</v>
      </c>
      <c r="G18" s="395"/>
      <c r="H18" s="419"/>
      <c r="I18" s="437">
        <f t="shared" si="5"/>
        <v>44264</v>
      </c>
      <c r="J18" s="596">
        <f t="shared" si="2"/>
        <v>3</v>
      </c>
      <c r="K18" s="395"/>
      <c r="L18" s="433"/>
      <c r="Q18" s="579"/>
      <c r="R18" s="578"/>
    </row>
    <row r="19" spans="1:18" s="361" customFormat="1" ht="27" customHeight="1">
      <c r="A19" s="435">
        <f t="shared" si="3"/>
        <v>44206</v>
      </c>
      <c r="B19" s="564">
        <f t="shared" si="0"/>
        <v>1</v>
      </c>
      <c r="C19" s="577"/>
      <c r="D19" s="419"/>
      <c r="E19" s="568">
        <f t="shared" si="4"/>
        <v>44237</v>
      </c>
      <c r="F19" s="567">
        <f t="shared" si="1"/>
        <v>4</v>
      </c>
      <c r="G19" s="395"/>
      <c r="H19" s="419"/>
      <c r="I19" s="437">
        <f t="shared" si="5"/>
        <v>44265</v>
      </c>
      <c r="J19" s="596">
        <f t="shared" si="2"/>
        <v>4</v>
      </c>
      <c r="K19" s="395"/>
      <c r="L19" s="433"/>
      <c r="Q19" s="579"/>
      <c r="R19" s="578"/>
    </row>
    <row r="20" spans="1:18" s="361" customFormat="1" ht="27" customHeight="1">
      <c r="A20" s="589">
        <f t="shared" si="3"/>
        <v>44207</v>
      </c>
      <c r="B20" s="588">
        <f t="shared" si="0"/>
        <v>2</v>
      </c>
      <c r="C20" s="587"/>
      <c r="D20" s="586"/>
      <c r="E20" s="589">
        <f t="shared" si="4"/>
        <v>44238</v>
      </c>
      <c r="F20" s="588">
        <f t="shared" si="1"/>
        <v>5</v>
      </c>
      <c r="G20" s="587"/>
      <c r="H20" s="586"/>
      <c r="I20" s="437">
        <f t="shared" si="5"/>
        <v>44266</v>
      </c>
      <c r="J20" s="596">
        <f t="shared" si="2"/>
        <v>5</v>
      </c>
      <c r="K20" s="395"/>
      <c r="L20" s="433"/>
      <c r="Q20" s="579"/>
      <c r="R20" s="578"/>
    </row>
    <row r="21" spans="1:18" s="361" customFormat="1" ht="27" customHeight="1">
      <c r="A21" s="435">
        <f t="shared" si="3"/>
        <v>44208</v>
      </c>
      <c r="B21" s="564">
        <f t="shared" si="0"/>
        <v>3</v>
      </c>
      <c r="C21" s="389"/>
      <c r="D21" s="419"/>
      <c r="E21" s="568">
        <f t="shared" si="4"/>
        <v>44239</v>
      </c>
      <c r="F21" s="567">
        <f t="shared" si="1"/>
        <v>6</v>
      </c>
      <c r="G21" s="577"/>
      <c r="H21" s="571"/>
      <c r="I21" s="437">
        <f t="shared" si="5"/>
        <v>44267</v>
      </c>
      <c r="J21" s="596">
        <f t="shared" si="2"/>
        <v>6</v>
      </c>
      <c r="K21" s="395"/>
      <c r="L21" s="433"/>
      <c r="Q21" s="579"/>
      <c r="R21" s="578"/>
    </row>
    <row r="22" spans="1:18" s="361" customFormat="1" ht="27" customHeight="1">
      <c r="A22" s="435">
        <f t="shared" si="3"/>
        <v>44209</v>
      </c>
      <c r="B22" s="564">
        <f t="shared" si="0"/>
        <v>4</v>
      </c>
      <c r="C22" s="389"/>
      <c r="D22" s="419"/>
      <c r="E22" s="568">
        <f t="shared" si="4"/>
        <v>44240</v>
      </c>
      <c r="F22" s="567">
        <f t="shared" si="1"/>
        <v>7</v>
      </c>
      <c r="G22" s="395"/>
      <c r="H22" s="419"/>
      <c r="I22" s="582">
        <f t="shared" si="5"/>
        <v>44268</v>
      </c>
      <c r="J22" s="596">
        <f t="shared" si="2"/>
        <v>7</v>
      </c>
      <c r="K22" s="577"/>
      <c r="L22" s="581"/>
      <c r="Q22" s="579"/>
      <c r="R22" s="578"/>
    </row>
    <row r="23" spans="1:18" s="361" customFormat="1" ht="27" customHeight="1">
      <c r="A23" s="573">
        <f t="shared" si="3"/>
        <v>44210</v>
      </c>
      <c r="B23" s="572">
        <f t="shared" si="0"/>
        <v>5</v>
      </c>
      <c r="C23" s="390"/>
      <c r="D23" s="571"/>
      <c r="E23" s="568">
        <f t="shared" si="4"/>
        <v>44241</v>
      </c>
      <c r="F23" s="567">
        <f t="shared" si="1"/>
        <v>1</v>
      </c>
      <c r="G23" s="395"/>
      <c r="H23" s="419"/>
      <c r="I23" s="437">
        <f t="shared" si="5"/>
        <v>44269</v>
      </c>
      <c r="J23" s="596">
        <f t="shared" si="2"/>
        <v>1</v>
      </c>
      <c r="K23" s="395"/>
      <c r="L23" s="433"/>
      <c r="Q23" s="579"/>
      <c r="R23" s="578"/>
    </row>
    <row r="24" spans="1:18" s="361" customFormat="1" ht="27" customHeight="1">
      <c r="A24" s="435">
        <f t="shared" si="3"/>
        <v>44211</v>
      </c>
      <c r="B24" s="564">
        <f t="shared" si="0"/>
        <v>6</v>
      </c>
      <c r="C24" s="577"/>
      <c r="D24" s="571"/>
      <c r="E24" s="568">
        <f t="shared" si="4"/>
        <v>44242</v>
      </c>
      <c r="F24" s="567">
        <f t="shared" si="1"/>
        <v>2</v>
      </c>
      <c r="G24" s="395"/>
      <c r="H24" s="419"/>
      <c r="I24" s="437">
        <f t="shared" si="5"/>
        <v>44270</v>
      </c>
      <c r="J24" s="596">
        <f t="shared" si="2"/>
        <v>2</v>
      </c>
      <c r="K24" s="395"/>
      <c r="L24" s="433"/>
      <c r="Q24" s="579"/>
      <c r="R24" s="578"/>
    </row>
    <row r="25" spans="1:18" s="361" customFormat="1" ht="27" customHeight="1">
      <c r="A25" s="435">
        <f t="shared" si="3"/>
        <v>44212</v>
      </c>
      <c r="B25" s="564">
        <f t="shared" si="0"/>
        <v>7</v>
      </c>
      <c r="C25" s="389"/>
      <c r="D25" s="419"/>
      <c r="E25" s="568">
        <f t="shared" si="4"/>
        <v>44243</v>
      </c>
      <c r="F25" s="567">
        <f t="shared" si="1"/>
        <v>3</v>
      </c>
      <c r="G25" s="395"/>
      <c r="H25" s="419"/>
      <c r="I25" s="437">
        <f t="shared" si="5"/>
        <v>44271</v>
      </c>
      <c r="J25" s="596">
        <f t="shared" si="2"/>
        <v>3</v>
      </c>
      <c r="K25" s="395"/>
      <c r="L25" s="433"/>
      <c r="Q25" s="579"/>
      <c r="R25" s="578"/>
    </row>
    <row r="26" spans="1:18" s="361" customFormat="1" ht="27" customHeight="1">
      <c r="A26" s="435">
        <f t="shared" si="3"/>
        <v>44213</v>
      </c>
      <c r="B26" s="564">
        <f t="shared" si="0"/>
        <v>1</v>
      </c>
      <c r="C26" s="389"/>
      <c r="D26" s="419"/>
      <c r="E26" s="568">
        <f t="shared" si="4"/>
        <v>44244</v>
      </c>
      <c r="F26" s="567">
        <f t="shared" si="1"/>
        <v>4</v>
      </c>
      <c r="G26" s="395"/>
      <c r="H26" s="419"/>
      <c r="I26" s="437">
        <f t="shared" si="5"/>
        <v>44272</v>
      </c>
      <c r="J26" s="596">
        <f t="shared" si="2"/>
        <v>4</v>
      </c>
      <c r="K26" s="395"/>
      <c r="L26" s="433"/>
      <c r="Q26" s="579"/>
      <c r="R26" s="578"/>
    </row>
    <row r="27" spans="1:18" s="361" customFormat="1" ht="27" customHeight="1">
      <c r="A27" s="435">
        <f t="shared" si="3"/>
        <v>44214</v>
      </c>
      <c r="B27" s="564">
        <f t="shared" si="0"/>
        <v>2</v>
      </c>
      <c r="C27" s="389"/>
      <c r="D27" s="419"/>
      <c r="E27" s="568">
        <f t="shared" si="4"/>
        <v>44245</v>
      </c>
      <c r="F27" s="567">
        <f t="shared" si="1"/>
        <v>5</v>
      </c>
      <c r="G27" s="395"/>
      <c r="H27" s="419"/>
      <c r="I27" s="437">
        <f t="shared" si="5"/>
        <v>44273</v>
      </c>
      <c r="J27" s="596">
        <f t="shared" si="2"/>
        <v>5</v>
      </c>
      <c r="K27" s="395"/>
      <c r="L27" s="433"/>
      <c r="Q27" s="579"/>
      <c r="R27" s="578"/>
    </row>
    <row r="28" spans="1:18" s="361" customFormat="1" ht="27" customHeight="1">
      <c r="A28" s="435">
        <f t="shared" si="3"/>
        <v>44215</v>
      </c>
      <c r="B28" s="564">
        <f t="shared" si="0"/>
        <v>3</v>
      </c>
      <c r="C28" s="389"/>
      <c r="D28" s="419"/>
      <c r="E28" s="568">
        <f t="shared" si="4"/>
        <v>44246</v>
      </c>
      <c r="F28" s="567">
        <f t="shared" si="1"/>
        <v>6</v>
      </c>
      <c r="G28" s="395"/>
      <c r="H28" s="419"/>
      <c r="I28" s="437">
        <f t="shared" si="5"/>
        <v>44274</v>
      </c>
      <c r="J28" s="596">
        <f t="shared" si="2"/>
        <v>6</v>
      </c>
      <c r="K28" s="395"/>
      <c r="L28" s="433"/>
      <c r="Q28" s="579"/>
      <c r="R28" s="578"/>
    </row>
    <row r="29" spans="1:18" s="361" customFormat="1" ht="27" customHeight="1">
      <c r="A29" s="435">
        <f t="shared" si="3"/>
        <v>44216</v>
      </c>
      <c r="B29" s="564">
        <f t="shared" si="0"/>
        <v>4</v>
      </c>
      <c r="C29" s="389"/>
      <c r="D29" s="419"/>
      <c r="E29" s="568">
        <f t="shared" si="4"/>
        <v>44247</v>
      </c>
      <c r="F29" s="567">
        <f t="shared" si="1"/>
        <v>7</v>
      </c>
      <c r="G29" s="395"/>
      <c r="H29" s="419"/>
      <c r="I29" s="437">
        <f t="shared" si="5"/>
        <v>44275</v>
      </c>
      <c r="J29" s="596">
        <f t="shared" si="2"/>
        <v>7</v>
      </c>
      <c r="K29" s="395"/>
      <c r="L29" s="433"/>
      <c r="Q29" s="579"/>
      <c r="R29" s="578"/>
    </row>
    <row r="30" spans="1:18" s="361" customFormat="1" ht="27" customHeight="1">
      <c r="A30" s="435">
        <f t="shared" si="3"/>
        <v>44217</v>
      </c>
      <c r="B30" s="564">
        <f t="shared" si="0"/>
        <v>5</v>
      </c>
      <c r="C30" s="389"/>
      <c r="D30" s="419"/>
      <c r="E30" s="568">
        <f t="shared" si="4"/>
        <v>44248</v>
      </c>
      <c r="F30" s="567">
        <f t="shared" si="1"/>
        <v>1</v>
      </c>
      <c r="G30" s="395"/>
      <c r="H30" s="419"/>
      <c r="I30" s="589">
        <f t="shared" si="5"/>
        <v>44276</v>
      </c>
      <c r="J30" s="588">
        <f t="shared" si="2"/>
        <v>1</v>
      </c>
      <c r="K30" s="587"/>
      <c r="L30" s="583"/>
      <c r="Q30" s="579"/>
      <c r="R30" s="578"/>
    </row>
    <row r="31" spans="1:18" s="361" customFormat="1" ht="27" customHeight="1">
      <c r="A31" s="435">
        <f t="shared" si="3"/>
        <v>44218</v>
      </c>
      <c r="B31" s="564">
        <f t="shared" si="0"/>
        <v>6</v>
      </c>
      <c r="C31" s="577"/>
      <c r="D31" s="571"/>
      <c r="E31" s="568">
        <f t="shared" si="4"/>
        <v>44249</v>
      </c>
      <c r="F31" s="567">
        <f t="shared" si="1"/>
        <v>2</v>
      </c>
      <c r="G31" s="843"/>
      <c r="H31" s="419"/>
      <c r="I31" s="437">
        <f t="shared" si="5"/>
        <v>44277</v>
      </c>
      <c r="J31" s="596">
        <f t="shared" si="2"/>
        <v>2</v>
      </c>
      <c r="K31" s="395"/>
      <c r="L31" s="433"/>
      <c r="Q31" s="579"/>
      <c r="R31" s="578"/>
    </row>
    <row r="32" spans="1:18" s="361" customFormat="1" ht="27" customHeight="1">
      <c r="A32" s="435">
        <f t="shared" si="3"/>
        <v>44219</v>
      </c>
      <c r="B32" s="564">
        <f t="shared" si="0"/>
        <v>7</v>
      </c>
      <c r="C32" s="389"/>
      <c r="D32" s="419"/>
      <c r="E32" s="589">
        <f t="shared" si="4"/>
        <v>44250</v>
      </c>
      <c r="F32" s="588">
        <f t="shared" si="1"/>
        <v>3</v>
      </c>
      <c r="G32" s="587"/>
      <c r="H32" s="586"/>
      <c r="I32" s="437">
        <f t="shared" si="5"/>
        <v>44278</v>
      </c>
      <c r="J32" s="596">
        <f t="shared" si="2"/>
        <v>3</v>
      </c>
      <c r="K32" s="395"/>
      <c r="L32" s="433"/>
      <c r="Q32" s="579"/>
      <c r="R32" s="578"/>
    </row>
    <row r="33" spans="1:18" s="361" customFormat="1" ht="27" customHeight="1">
      <c r="A33" s="435">
        <f t="shared" si="3"/>
        <v>44220</v>
      </c>
      <c r="B33" s="564">
        <f t="shared" si="0"/>
        <v>1</v>
      </c>
      <c r="C33" s="389"/>
      <c r="D33" s="419"/>
      <c r="E33" s="568">
        <f t="shared" si="4"/>
        <v>44251</v>
      </c>
      <c r="F33" s="567">
        <f t="shared" si="1"/>
        <v>4</v>
      </c>
      <c r="G33" s="577"/>
      <c r="H33" s="571"/>
      <c r="I33" s="437">
        <f t="shared" si="5"/>
        <v>44279</v>
      </c>
      <c r="J33" s="596">
        <f t="shared" si="2"/>
        <v>4</v>
      </c>
      <c r="K33" s="395"/>
      <c r="L33" s="433"/>
      <c r="Q33" s="579"/>
      <c r="R33" s="580"/>
    </row>
    <row r="34" spans="1:18" s="361" customFormat="1" ht="27" customHeight="1">
      <c r="A34" s="435">
        <f t="shared" si="3"/>
        <v>44221</v>
      </c>
      <c r="B34" s="564">
        <f t="shared" si="0"/>
        <v>2</v>
      </c>
      <c r="C34" s="389"/>
      <c r="D34" s="419"/>
      <c r="E34" s="568">
        <f t="shared" si="4"/>
        <v>44252</v>
      </c>
      <c r="F34" s="567">
        <f t="shared" si="1"/>
        <v>5</v>
      </c>
      <c r="G34" s="395"/>
      <c r="H34" s="419"/>
      <c r="I34" s="437">
        <f t="shared" si="5"/>
        <v>44280</v>
      </c>
      <c r="J34" s="842">
        <f t="shared" si="2"/>
        <v>5</v>
      </c>
      <c r="K34" s="843"/>
      <c r="L34" s="433"/>
      <c r="Q34" s="579"/>
      <c r="R34" s="578"/>
    </row>
    <row r="35" spans="1:18" s="361" customFormat="1" ht="27" customHeight="1">
      <c r="A35" s="435">
        <f t="shared" si="3"/>
        <v>44222</v>
      </c>
      <c r="B35" s="564">
        <f t="shared" si="0"/>
        <v>3</v>
      </c>
      <c r="C35" s="389"/>
      <c r="D35" s="419"/>
      <c r="E35" s="568">
        <f t="shared" si="4"/>
        <v>44253</v>
      </c>
      <c r="F35" s="567">
        <f t="shared" si="1"/>
        <v>6</v>
      </c>
      <c r="G35" s="843"/>
      <c r="H35" s="419"/>
      <c r="I35" s="437">
        <f t="shared" si="5"/>
        <v>44281</v>
      </c>
      <c r="J35" s="842">
        <f t="shared" si="2"/>
        <v>6</v>
      </c>
      <c r="K35" s="843"/>
      <c r="L35" s="433"/>
      <c r="Q35" s="579"/>
      <c r="R35" s="578"/>
    </row>
    <row r="36" spans="1:18" s="361" customFormat="1" ht="27" customHeight="1">
      <c r="A36" s="435">
        <f t="shared" si="3"/>
        <v>44223</v>
      </c>
      <c r="B36" s="564">
        <f t="shared" si="0"/>
        <v>4</v>
      </c>
      <c r="C36" s="389"/>
      <c r="D36" s="419"/>
      <c r="E36" s="568">
        <f t="shared" si="4"/>
        <v>44254</v>
      </c>
      <c r="F36" s="567">
        <f t="shared" si="1"/>
        <v>7</v>
      </c>
      <c r="G36" s="395"/>
      <c r="H36" s="419"/>
      <c r="I36" s="589">
        <f t="shared" si="5"/>
        <v>44282</v>
      </c>
      <c r="J36" s="588">
        <f t="shared" si="2"/>
        <v>7</v>
      </c>
      <c r="K36" s="587"/>
      <c r="L36" s="583"/>
      <c r="Q36" s="563"/>
      <c r="R36" s="562"/>
    </row>
    <row r="37" spans="1:18" s="361" customFormat="1" ht="27" customHeight="1">
      <c r="A37" s="435">
        <f t="shared" si="3"/>
        <v>44224</v>
      </c>
      <c r="B37" s="564">
        <f t="shared" si="0"/>
        <v>5</v>
      </c>
      <c r="C37" s="389"/>
      <c r="D37" s="419"/>
      <c r="E37" s="568">
        <f t="shared" si="4"/>
        <v>44255</v>
      </c>
      <c r="F37" s="567">
        <f t="shared" si="1"/>
        <v>1</v>
      </c>
      <c r="G37" s="395"/>
      <c r="H37" s="419"/>
      <c r="I37" s="437">
        <f t="shared" si="5"/>
        <v>44283</v>
      </c>
      <c r="J37" s="596">
        <f t="shared" si="2"/>
        <v>1</v>
      </c>
      <c r="K37" s="395"/>
      <c r="L37" s="433"/>
      <c r="Q37" s="563"/>
      <c r="R37" s="562"/>
    </row>
    <row r="38" spans="1:18" s="361" customFormat="1" ht="27" customHeight="1">
      <c r="A38" s="435">
        <f t="shared" si="3"/>
        <v>44225</v>
      </c>
      <c r="B38" s="564">
        <f t="shared" si="0"/>
        <v>6</v>
      </c>
      <c r="C38" s="577"/>
      <c r="D38" s="571"/>
      <c r="E38" s="568">
        <f t="shared" si="4"/>
        <v>44256</v>
      </c>
      <c r="F38" s="567">
        <f t="shared" si="1"/>
        <v>2</v>
      </c>
      <c r="G38" s="395"/>
      <c r="H38" s="419"/>
      <c r="I38" s="437">
        <f t="shared" si="5"/>
        <v>44284</v>
      </c>
      <c r="J38" s="596">
        <f t="shared" si="2"/>
        <v>2</v>
      </c>
      <c r="K38" s="395"/>
      <c r="L38" s="433"/>
      <c r="Q38" s="563"/>
      <c r="R38" s="562"/>
    </row>
    <row r="39" spans="1:18" s="361" customFormat="1" ht="27" customHeight="1">
      <c r="A39" s="435">
        <f t="shared" si="3"/>
        <v>44226</v>
      </c>
      <c r="B39" s="564">
        <f t="shared" si="0"/>
        <v>7</v>
      </c>
      <c r="C39" s="577"/>
      <c r="D39" s="571"/>
      <c r="E39" s="568">
        <f t="shared" si="4"/>
        <v>44257</v>
      </c>
      <c r="F39" s="567">
        <f t="shared" si="1"/>
        <v>3</v>
      </c>
      <c r="G39" s="395"/>
      <c r="H39" s="419"/>
      <c r="I39" s="1013">
        <f t="shared" si="5"/>
        <v>44285</v>
      </c>
      <c r="J39" s="1014">
        <f t="shared" si="2"/>
        <v>3</v>
      </c>
      <c r="K39" s="574" t="s">
        <v>61</v>
      </c>
      <c r="L39" s="1015">
        <v>3</v>
      </c>
      <c r="Q39" s="563"/>
      <c r="R39" s="562"/>
    </row>
    <row r="40" spans="1:18" s="361" customFormat="1" ht="27" customHeight="1">
      <c r="A40" s="435">
        <f t="shared" si="3"/>
        <v>44227</v>
      </c>
      <c r="B40" s="564">
        <f t="shared" si="0"/>
        <v>1</v>
      </c>
      <c r="C40" s="389"/>
      <c r="D40" s="419"/>
      <c r="E40" s="568">
        <f t="shared" si="4"/>
        <v>44258</v>
      </c>
      <c r="F40" s="567">
        <f t="shared" si="1"/>
        <v>4</v>
      </c>
      <c r="G40" s="395"/>
      <c r="H40" s="474"/>
      <c r="I40" s="846"/>
      <c r="J40" s="1016"/>
      <c r="K40" s="1017"/>
      <c r="L40" s="1018"/>
      <c r="P40" s="387"/>
      <c r="Q40" s="563"/>
      <c r="R40" s="562"/>
    </row>
    <row r="41" spans="1:18" s="361" customFormat="1" ht="27" customHeight="1">
      <c r="A41" s="573">
        <f t="shared" si="3"/>
        <v>44228</v>
      </c>
      <c r="B41" s="572">
        <f t="shared" si="0"/>
        <v>2</v>
      </c>
      <c r="C41" s="390"/>
      <c r="D41" s="571"/>
      <c r="E41" s="846"/>
      <c r="F41" s="847"/>
      <c r="G41" s="1019"/>
      <c r="H41" s="1020"/>
      <c r="I41" s="1021"/>
      <c r="J41" s="1022"/>
      <c r="K41" s="844"/>
      <c r="L41" s="925"/>
      <c r="Q41" s="563"/>
      <c r="R41" s="562"/>
    </row>
    <row r="42" spans="1:18" s="361" customFormat="1" ht="27" customHeight="1">
      <c r="A42" s="435">
        <f t="shared" si="3"/>
        <v>44229</v>
      </c>
      <c r="B42" s="564">
        <f t="shared" si="0"/>
        <v>3</v>
      </c>
      <c r="C42" s="393"/>
      <c r="D42" s="419"/>
      <c r="E42" s="848"/>
      <c r="F42" s="849"/>
      <c r="G42" s="844"/>
      <c r="H42" s="1023"/>
      <c r="I42" s="1021"/>
      <c r="J42" s="1022"/>
      <c r="K42" s="844"/>
      <c r="L42" s="925"/>
      <c r="Q42" s="563"/>
      <c r="R42" s="562"/>
    </row>
    <row r="43" spans="1:18" s="361" customFormat="1" ht="27" customHeight="1" thickBot="1">
      <c r="A43" s="1024">
        <f t="shared" si="3"/>
        <v>44230</v>
      </c>
      <c r="B43" s="1025">
        <f t="shared" si="0"/>
        <v>4</v>
      </c>
      <c r="C43" s="439"/>
      <c r="D43" s="546"/>
      <c r="E43" s="1026"/>
      <c r="F43" s="1027"/>
      <c r="G43" s="1027"/>
      <c r="H43" s="1028"/>
      <c r="I43" s="1027"/>
      <c r="J43" s="1029"/>
      <c r="K43" s="1030"/>
      <c r="L43" s="1031"/>
      <c r="M43" s="1682" t="s">
        <v>309</v>
      </c>
      <c r="N43" s="1682"/>
      <c r="Q43" s="563"/>
      <c r="R43" s="562"/>
    </row>
    <row r="44" spans="1:18" s="361" customFormat="1" ht="27" customHeight="1" thickTop="1" thickBot="1">
      <c r="A44" s="1685" t="s">
        <v>72</v>
      </c>
      <c r="B44" s="1686"/>
      <c r="C44" s="1032">
        <f>COUNTIF(C13:C43,"*")-COUNTIF(C13:C43,"入校式")-COUNTIF(C13:C43,"休校日")-COUNTIF(C13:C43,"就職活動日")</f>
        <v>0</v>
      </c>
      <c r="D44" s="1033" t="s">
        <v>71</v>
      </c>
      <c r="E44" s="1685" t="s">
        <v>72</v>
      </c>
      <c r="F44" s="1686"/>
      <c r="G44" s="475">
        <f>COUNTIF(G13:G43,"*")-COUNTIF(G13:G43,"休校日")-COUNTIF(G13:G43,"就職活動日")</f>
        <v>0</v>
      </c>
      <c r="H44" s="477" t="s">
        <v>71</v>
      </c>
      <c r="I44" s="1685" t="s">
        <v>72</v>
      </c>
      <c r="J44" s="1686"/>
      <c r="K44" s="914">
        <f>COUNTIF(K13:K43,"*")-COUNTIF(K13:K43,"修了式")-COUNTIF(K13:K43,"休校日")-COUNTIF(K13:K43,"就職活動日")</f>
        <v>0</v>
      </c>
      <c r="L44" s="476" t="s">
        <v>71</v>
      </c>
      <c r="M44" s="400">
        <f t="shared" ref="M44:M49" si="6">SUM(C44,G44,K44)</f>
        <v>0</v>
      </c>
      <c r="N44" s="365" t="s">
        <v>71</v>
      </c>
    </row>
    <row r="45" spans="1:18" s="361" customFormat="1" ht="27" customHeight="1" thickTop="1">
      <c r="A45" s="1706" t="s">
        <v>69</v>
      </c>
      <c r="B45" s="1707"/>
      <c r="C45" s="1034"/>
      <c r="D45" s="1035" t="s">
        <v>68</v>
      </c>
      <c r="E45" s="1708" t="s">
        <v>69</v>
      </c>
      <c r="F45" s="1707"/>
      <c r="G45" s="1007"/>
      <c r="H45" s="1036" t="s">
        <v>68</v>
      </c>
      <c r="I45" s="1708" t="s">
        <v>69</v>
      </c>
      <c r="J45" s="1707"/>
      <c r="K45" s="1007"/>
      <c r="L45" s="1037" t="s">
        <v>68</v>
      </c>
      <c r="M45" s="364">
        <f t="shared" si="6"/>
        <v>0</v>
      </c>
      <c r="N45" s="365" t="s">
        <v>68</v>
      </c>
    </row>
    <row r="46" spans="1:18" s="361" customFormat="1" ht="27" customHeight="1">
      <c r="A46" s="1690" t="s">
        <v>70</v>
      </c>
      <c r="B46" s="1691"/>
      <c r="C46" s="395"/>
      <c r="D46" s="368" t="s">
        <v>68</v>
      </c>
      <c r="E46" s="1692" t="s">
        <v>70</v>
      </c>
      <c r="F46" s="1691"/>
      <c r="G46" s="389"/>
      <c r="H46" s="369" t="s">
        <v>68</v>
      </c>
      <c r="I46" s="1693" t="s">
        <v>70</v>
      </c>
      <c r="J46" s="1694"/>
      <c r="K46" s="390"/>
      <c r="L46" s="370" t="s">
        <v>68</v>
      </c>
      <c r="M46" s="364">
        <f t="shared" si="6"/>
        <v>0</v>
      </c>
      <c r="N46" s="365" t="s">
        <v>68</v>
      </c>
    </row>
    <row r="47" spans="1:18" s="361" customFormat="1" ht="27" customHeight="1" thickBot="1">
      <c r="A47" s="1695" t="s">
        <v>74</v>
      </c>
      <c r="B47" s="1696"/>
      <c r="C47" s="396"/>
      <c r="D47" s="371" t="s">
        <v>68</v>
      </c>
      <c r="E47" s="1697" t="s">
        <v>74</v>
      </c>
      <c r="F47" s="1696"/>
      <c r="G47" s="393"/>
      <c r="H47" s="372" t="s">
        <v>68</v>
      </c>
      <c r="I47" s="1698" t="s">
        <v>74</v>
      </c>
      <c r="J47" s="1699"/>
      <c r="K47" s="392"/>
      <c r="L47" s="373" t="s">
        <v>68</v>
      </c>
      <c r="M47" s="364">
        <f t="shared" si="6"/>
        <v>0</v>
      </c>
      <c r="N47" s="365" t="s">
        <v>68</v>
      </c>
    </row>
    <row r="48" spans="1:18" s="361" customFormat="1" ht="27" customHeight="1" thickTop="1">
      <c r="A48" s="1709" t="s">
        <v>314</v>
      </c>
      <c r="B48" s="1710"/>
      <c r="C48" s="1038">
        <f>SUM(C45:C47)</f>
        <v>0</v>
      </c>
      <c r="D48" s="1039" t="s">
        <v>68</v>
      </c>
      <c r="E48" s="1709" t="s">
        <v>314</v>
      </c>
      <c r="F48" s="1710"/>
      <c r="G48" s="1040">
        <f>SUM(G45:G47)</f>
        <v>0</v>
      </c>
      <c r="H48" s="1041" t="s">
        <v>68</v>
      </c>
      <c r="I48" s="1709" t="s">
        <v>314</v>
      </c>
      <c r="J48" s="1710"/>
      <c r="K48" s="1040">
        <f>SUM(K45:K47)</f>
        <v>0</v>
      </c>
      <c r="L48" s="1041" t="s">
        <v>68</v>
      </c>
      <c r="M48" s="364">
        <f t="shared" si="6"/>
        <v>0</v>
      </c>
      <c r="N48" s="365" t="s">
        <v>68</v>
      </c>
    </row>
    <row r="49" spans="1:14" s="361" customFormat="1" ht="27" customHeight="1" thickBot="1">
      <c r="A49" s="1702" t="s">
        <v>257</v>
      </c>
      <c r="B49" s="1703"/>
      <c r="C49" s="377">
        <v>3</v>
      </c>
      <c r="D49" s="378" t="s">
        <v>68</v>
      </c>
      <c r="E49" s="1704" t="s">
        <v>257</v>
      </c>
      <c r="F49" s="1705"/>
      <c r="G49" s="379"/>
      <c r="H49" s="380" t="s">
        <v>68</v>
      </c>
      <c r="I49" s="1702" t="s">
        <v>257</v>
      </c>
      <c r="J49" s="1703"/>
      <c r="K49" s="381">
        <v>3</v>
      </c>
      <c r="L49" s="382" t="s">
        <v>68</v>
      </c>
      <c r="M49" s="383">
        <f t="shared" si="6"/>
        <v>6</v>
      </c>
      <c r="N49" s="365" t="s">
        <v>68</v>
      </c>
    </row>
    <row r="50" spans="1:14" ht="14.25" thickTop="1">
      <c r="C50" s="384" t="str">
        <f>IF(M45=L5,"","＜ERROR＞")</f>
        <v/>
      </c>
      <c r="D50" s="444">
        <f>SUMIF(C13:C43,"&lt;&gt;入校式",D13:D43)</f>
        <v>0</v>
      </c>
      <c r="E50" s="444"/>
      <c r="F50" s="444"/>
      <c r="G50" s="445" t="str">
        <f>IF(M46=L6,"","＜ERROR＞")</f>
        <v/>
      </c>
      <c r="H50" s="444">
        <f>SUM(H13:H43)</f>
        <v>0</v>
      </c>
      <c r="I50" s="444"/>
      <c r="J50" s="444"/>
      <c r="K50" s="445" t="str">
        <f>IF(M47=L7,"","＜ERROR＞")</f>
        <v/>
      </c>
      <c r="L50" s="444">
        <f>SUMIF(K13:K43,"&lt;&gt;修了式",L13:L43)</f>
        <v>0</v>
      </c>
    </row>
    <row r="51" spans="1:14">
      <c r="C51" s="385" t="str">
        <f>IF(M45=L5,"","学科時間数が一致していません！")</f>
        <v/>
      </c>
      <c r="G51" s="385" t="str">
        <f>IF(M46=L6,"","実技時間数が一致していません！")</f>
        <v/>
      </c>
      <c r="K51" s="385" t="str">
        <f>IF(M47=L7,"","就職支援時間数が一致していません！")</f>
        <v/>
      </c>
    </row>
    <row r="54" spans="1:14">
      <c r="B54" s="386"/>
      <c r="C54" s="387"/>
      <c r="D54" s="388"/>
      <c r="E54" s="388"/>
    </row>
    <row r="55" spans="1:14">
      <c r="B55" s="386"/>
      <c r="C55" s="388"/>
      <c r="D55" s="387"/>
      <c r="E55" s="386"/>
    </row>
    <row r="56" spans="1:14">
      <c r="B56" s="386"/>
      <c r="C56" s="388"/>
      <c r="D56" s="387"/>
      <c r="E56" s="386"/>
    </row>
    <row r="57" spans="1:14">
      <c r="B57" s="386"/>
      <c r="C57" s="388"/>
      <c r="D57" s="387"/>
      <c r="E57" s="386"/>
    </row>
    <row r="58" spans="1:14">
      <c r="B58" s="386"/>
      <c r="C58" s="388"/>
      <c r="D58" s="387"/>
      <c r="E58" s="386"/>
    </row>
  </sheetData>
  <sheetProtection formatCells="0" formatColumns="0" formatRows="0"/>
  <protectedRanges>
    <protectedRange sqref="C24 C31 C38:C39 C19 C14" name="範囲1_1"/>
    <protectedRange sqref="C43:D43" name="範囲1_2_1"/>
  </protectedRanges>
  <mergeCells count="27">
    <mergeCell ref="A48:B48"/>
    <mergeCell ref="E48:F48"/>
    <mergeCell ref="I48:J48"/>
    <mergeCell ref="A49:B49"/>
    <mergeCell ref="E49:F49"/>
    <mergeCell ref="I49:J49"/>
    <mergeCell ref="A46:B46"/>
    <mergeCell ref="E46:F46"/>
    <mergeCell ref="I46:J46"/>
    <mergeCell ref="A47:B47"/>
    <mergeCell ref="E47:F47"/>
    <mergeCell ref="I47:J47"/>
    <mergeCell ref="M43:N43"/>
    <mergeCell ref="A44:B44"/>
    <mergeCell ref="E44:F44"/>
    <mergeCell ref="I44:J44"/>
    <mergeCell ref="A45:B45"/>
    <mergeCell ref="E45:F45"/>
    <mergeCell ref="I45:J45"/>
    <mergeCell ref="A12:C12"/>
    <mergeCell ref="E12:G12"/>
    <mergeCell ref="I12:K12"/>
    <mergeCell ref="H3:J3"/>
    <mergeCell ref="K3:N3"/>
    <mergeCell ref="H4:J4"/>
    <mergeCell ref="K4:N4"/>
    <mergeCell ref="B7:J7"/>
  </mergeCells>
  <phoneticPr fontId="2"/>
  <conditionalFormatting sqref="C44 G44 K44">
    <cfRule type="cellIs" dxfId="57" priority="47" stopIfTrue="1" operator="lessThan">
      <formula>16</formula>
    </cfRule>
  </conditionalFormatting>
  <conditionalFormatting sqref="A19:D19 A13:D15 A21:D43">
    <cfRule type="expression" dxfId="56" priority="46" stopIfTrue="1">
      <formula>OR($B13=1,$B13=7)</formula>
    </cfRule>
  </conditionalFormatting>
  <conditionalFormatting sqref="E13:H19 E21:H31 E33:H41">
    <cfRule type="expression" dxfId="55" priority="45" stopIfTrue="1">
      <formula>OR($F13=1,$F13=7)</formula>
    </cfRule>
  </conditionalFormatting>
  <conditionalFormatting sqref="I13:L28 I31:L34 I37:L42">
    <cfRule type="expression" dxfId="54" priority="44" stopIfTrue="1">
      <formula>OR($J13=1,$J13=7)</formula>
    </cfRule>
  </conditionalFormatting>
  <conditionalFormatting sqref="C48 G48 K48">
    <cfRule type="cellIs" dxfId="53" priority="43" stopIfTrue="1" operator="lessThan">
      <formula>100</formula>
    </cfRule>
  </conditionalFormatting>
  <conditionalFormatting sqref="C48">
    <cfRule type="cellIs" dxfId="52" priority="42" stopIfTrue="1" operator="notEqual">
      <formula>$D$50</formula>
    </cfRule>
  </conditionalFormatting>
  <conditionalFormatting sqref="G48">
    <cfRule type="cellIs" dxfId="51" priority="41" stopIfTrue="1" operator="notEqual">
      <formula>$H$50</formula>
    </cfRule>
  </conditionalFormatting>
  <conditionalFormatting sqref="K48">
    <cfRule type="cellIs" dxfId="50" priority="40" stopIfTrue="1" operator="notEqual">
      <formula>$L$50</formula>
    </cfRule>
  </conditionalFormatting>
  <conditionalFormatting sqref="M47">
    <cfRule type="cellIs" dxfId="49" priority="37" stopIfTrue="1" operator="notEqual">
      <formula>$L$7</formula>
    </cfRule>
  </conditionalFormatting>
  <conditionalFormatting sqref="M46">
    <cfRule type="cellIs" dxfId="48" priority="38" stopIfTrue="1" operator="notEqual">
      <formula>$L$6</formula>
    </cfRule>
  </conditionalFormatting>
  <conditionalFormatting sqref="M45">
    <cfRule type="cellIs" dxfId="47" priority="39" stopIfTrue="1" operator="notEqual">
      <formula>$L$5</formula>
    </cfRule>
  </conditionalFormatting>
  <conditionalFormatting sqref="A29:H30 E16:L18 A31:L31 A35:H36 A19:L19 A13:L15 A21:L28 I20:L20 A33:L34 A32:D32 I32:L32 A37:L43">
    <cfRule type="containsText" dxfId="46" priority="35" operator="containsText" text="就職活動日">
      <formula>NOT(ISERROR(SEARCH("就職活動日",A13)))</formula>
    </cfRule>
    <cfRule type="containsText" dxfId="45" priority="36" operator="containsText" text="休校日">
      <formula>NOT(ISERROR(SEARCH("休校日",A13)))</formula>
    </cfRule>
  </conditionalFormatting>
  <conditionalFormatting sqref="E42:H42">
    <cfRule type="expression" dxfId="44" priority="34" stopIfTrue="1">
      <formula>OR($F42=1,$F42=7)</formula>
    </cfRule>
  </conditionalFormatting>
  <conditionalFormatting sqref="I30:L30">
    <cfRule type="expression" dxfId="43" priority="33" stopIfTrue="1">
      <formula>OR($B30=1,$B30=7)</formula>
    </cfRule>
  </conditionalFormatting>
  <conditionalFormatting sqref="I30:L30">
    <cfRule type="containsText" dxfId="42" priority="31" operator="containsText" text="就職活動日">
      <formula>NOT(ISERROR(SEARCH("就職活動日",I30)))</formula>
    </cfRule>
    <cfRule type="containsText" dxfId="41" priority="32" operator="containsText" text="休校日">
      <formula>NOT(ISERROR(SEARCH("休校日",I30)))</formula>
    </cfRule>
  </conditionalFormatting>
  <conditionalFormatting sqref="A18:D18">
    <cfRule type="expression" dxfId="40" priority="30" stopIfTrue="1">
      <formula>OR($B18=1,$B18=7)</formula>
    </cfRule>
  </conditionalFormatting>
  <conditionalFormatting sqref="A18:D18">
    <cfRule type="containsText" dxfId="39" priority="28" operator="containsText" text="就職活動日">
      <formula>NOT(ISERROR(SEARCH("就職活動日",A18)))</formula>
    </cfRule>
    <cfRule type="containsText" dxfId="38" priority="29" operator="containsText" text="休校日">
      <formula>NOT(ISERROR(SEARCH("休校日",A18)))</formula>
    </cfRule>
  </conditionalFormatting>
  <conditionalFormatting sqref="I29:L29">
    <cfRule type="expression" dxfId="37" priority="27" stopIfTrue="1">
      <formula>OR($J29=1,$J29=7)</formula>
    </cfRule>
  </conditionalFormatting>
  <conditionalFormatting sqref="I29:L29">
    <cfRule type="containsText" dxfId="36" priority="25" operator="containsText" text="就職活動日">
      <formula>NOT(ISERROR(SEARCH("就職活動日",I29)))</formula>
    </cfRule>
    <cfRule type="containsText" dxfId="35" priority="26" operator="containsText" text="休校日">
      <formula>NOT(ISERROR(SEARCH("休校日",I29)))</formula>
    </cfRule>
  </conditionalFormatting>
  <conditionalFormatting sqref="I43:L43">
    <cfRule type="expression" dxfId="34" priority="24" stopIfTrue="1">
      <formula>OR($J43=1,$J43=7)</formula>
    </cfRule>
  </conditionalFormatting>
  <conditionalFormatting sqref="I43:L43">
    <cfRule type="expression" dxfId="33" priority="23" stopIfTrue="1">
      <formula>OR($J43=1,$J43=7)</formula>
    </cfRule>
  </conditionalFormatting>
  <conditionalFormatting sqref="I36:L36">
    <cfRule type="expression" dxfId="32" priority="22" stopIfTrue="1">
      <formula>OR($B36=1,$B36=7)</formula>
    </cfRule>
  </conditionalFormatting>
  <conditionalFormatting sqref="I36:L36">
    <cfRule type="containsText" dxfId="31" priority="20" operator="containsText" text="就職活動日">
      <formula>NOT(ISERROR(SEARCH("就職活動日",I36)))</formula>
    </cfRule>
    <cfRule type="containsText" dxfId="30" priority="21" operator="containsText" text="休校日">
      <formula>NOT(ISERROR(SEARCH("休校日",I36)))</formula>
    </cfRule>
  </conditionalFormatting>
  <conditionalFormatting sqref="A16:D17">
    <cfRule type="expression" dxfId="29" priority="19" stopIfTrue="1">
      <formula>OR($B16=1,$B16=7)</formula>
    </cfRule>
  </conditionalFormatting>
  <conditionalFormatting sqref="A16:D17">
    <cfRule type="containsText" dxfId="28" priority="17" operator="containsText" text="就職活動日">
      <formula>NOT(ISERROR(SEARCH("就職活動日",A16)))</formula>
    </cfRule>
    <cfRule type="containsText" dxfId="27" priority="18" operator="containsText" text="休校日">
      <formula>NOT(ISERROR(SEARCH("休校日",A16)))</formula>
    </cfRule>
  </conditionalFormatting>
  <conditionalFormatting sqref="A20:D20">
    <cfRule type="expression" dxfId="26" priority="16" stopIfTrue="1">
      <formula>OR($B20=1,$B20=7)</formula>
    </cfRule>
  </conditionalFormatting>
  <conditionalFormatting sqref="A20:D20">
    <cfRule type="containsText" dxfId="25" priority="14" operator="containsText" text="就職活動日">
      <formula>NOT(ISERROR(SEARCH("就職活動日",A20)))</formula>
    </cfRule>
    <cfRule type="containsText" dxfId="24" priority="15" operator="containsText" text="休校日">
      <formula>NOT(ISERROR(SEARCH("休校日",A20)))</formula>
    </cfRule>
  </conditionalFormatting>
  <conditionalFormatting sqref="E20:H20">
    <cfRule type="expression" dxfId="23" priority="13" stopIfTrue="1">
      <formula>OR($B20=1,$B20=7)</formula>
    </cfRule>
  </conditionalFormatting>
  <conditionalFormatting sqref="E20:H20">
    <cfRule type="containsText" dxfId="22" priority="11" operator="containsText" text="就職活動日">
      <formula>NOT(ISERROR(SEARCH("就職活動日",E20)))</formula>
    </cfRule>
    <cfRule type="containsText" dxfId="21" priority="12" operator="containsText" text="休校日">
      <formula>NOT(ISERROR(SEARCH("休校日",E20)))</formula>
    </cfRule>
  </conditionalFormatting>
  <conditionalFormatting sqref="E32:H32">
    <cfRule type="expression" dxfId="20" priority="10" stopIfTrue="1">
      <formula>OR($B32=1,$B32=7)</formula>
    </cfRule>
  </conditionalFormatting>
  <conditionalFormatting sqref="E32:H32">
    <cfRule type="containsText" dxfId="19" priority="8" operator="containsText" text="就職活動日">
      <formula>NOT(ISERROR(SEARCH("就職活動日",E32)))</formula>
    </cfRule>
    <cfRule type="containsText" dxfId="18" priority="9" operator="containsText" text="休校日">
      <formula>NOT(ISERROR(SEARCH("休校日",E32)))</formula>
    </cfRule>
  </conditionalFormatting>
  <conditionalFormatting sqref="I40:L40">
    <cfRule type="expression" dxfId="17" priority="7" stopIfTrue="1">
      <formula>OR($J40=1,$J40=7)</formula>
    </cfRule>
  </conditionalFormatting>
  <conditionalFormatting sqref="I40:L40">
    <cfRule type="expression" dxfId="16" priority="6" stopIfTrue="1">
      <formula>OR($J40=1,$J40=7)</formula>
    </cfRule>
  </conditionalFormatting>
  <conditionalFormatting sqref="I39:L39">
    <cfRule type="expression" dxfId="15" priority="5" stopIfTrue="1">
      <formula>OR($J39=1,$J39=7)</formula>
    </cfRule>
  </conditionalFormatting>
  <conditionalFormatting sqref="I39:L39">
    <cfRule type="expression" dxfId="14" priority="4" stopIfTrue="1">
      <formula>OR($J39=1,$J39=7)</formula>
    </cfRule>
  </conditionalFormatting>
  <conditionalFormatting sqref="I35:L35">
    <cfRule type="expression" dxfId="13" priority="3" stopIfTrue="1">
      <formula>OR($J35=1,$J35=7)</formula>
    </cfRule>
  </conditionalFormatting>
  <conditionalFormatting sqref="I35:L35">
    <cfRule type="containsText" dxfId="12" priority="1" operator="containsText" text="就職活動日">
      <formula>NOT(ISERROR(SEARCH("就職活動日",I35)))</formula>
    </cfRule>
    <cfRule type="containsText" dxfId="11" priority="2" operator="containsText" text="休校日">
      <formula>NOT(ISERROR(SEARCH("休校日",I35)))</formula>
    </cfRule>
  </conditionalFormatting>
  <dataValidations count="3">
    <dataValidation type="custom" allowBlank="1" showInputMessage="1" showErrorMessage="1" sqref="K3:N4 L5:L7 A12:C12 E12:G12 I12:K12 B13 E13:F42 A14:B43 K50:K51 C44 G44 K44 C48 G48 K48 M44:M49 D50 H50 L50 C50:C51 G50:G51 I14:I43 J13:J43">
      <formula1>""</formula1>
    </dataValidation>
    <dataValidation type="list" allowBlank="1" sqref="C14:C43 G13:G42 K41:K42 K13:K38">
      <formula1>"休校日,就職活動日"</formula1>
    </dataValidation>
    <dataValidation imeMode="off" allowBlank="1" showInputMessage="1" showErrorMessage="1" sqref="D13:D43 H13:H42 L13:L43"/>
  </dataValidations>
  <pageMargins left="0.39370078740157483" right="0.39370078740157483" top="0.59055118110236227" bottom="0.59055118110236227" header="0.39370078740157483" footer="0.31496062992125984"/>
  <pageSetup paperSize="9" scale="44" orientation="portrait" r:id="rId1"/>
  <headerFooter alignWithMargins="0">
    <oddHeader>&amp;R&amp;10&amp;F</oddHead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01"/>
  <sheetViews>
    <sheetView showZeros="0" view="pageBreakPreview" zoomScale="90" zoomScaleNormal="100" zoomScaleSheetLayoutView="90" workbookViewId="0">
      <selection activeCell="B9" sqref="B9"/>
    </sheetView>
  </sheetViews>
  <sheetFormatPr defaultColWidth="9" defaultRowHeight="13.5"/>
  <cols>
    <col min="1" max="1" width="31.375" style="14" customWidth="1"/>
    <col min="2" max="2" width="22.625" style="14" customWidth="1"/>
    <col min="3" max="3" width="16.625" style="14" bestFit="1" customWidth="1"/>
    <col min="4" max="4" width="13.625" style="14" customWidth="1"/>
    <col min="5" max="16384" width="9" style="14"/>
  </cols>
  <sheetData>
    <row r="1" spans="1:5" ht="25.5" customHeight="1">
      <c r="A1" s="1712" t="s">
        <v>689</v>
      </c>
      <c r="B1" s="1712"/>
      <c r="C1" s="1712"/>
      <c r="D1" s="1712"/>
      <c r="E1" s="12"/>
    </row>
    <row r="2" spans="1:5" s="22" customFormat="1" ht="18.75" customHeight="1"/>
    <row r="3" spans="1:5" s="22" customFormat="1" ht="28.5" customHeight="1">
      <c r="A3" s="196" t="s">
        <v>256</v>
      </c>
      <c r="B3" s="1711">
        <f>入力表!D55</f>
        <v>0</v>
      </c>
      <c r="C3" s="1711"/>
      <c r="D3" s="1711"/>
    </row>
    <row r="4" spans="1:5" s="22" customFormat="1" ht="28.5" customHeight="1">
      <c r="A4" s="196" t="s">
        <v>30</v>
      </c>
      <c r="B4" s="1711">
        <f>入力表!G7</f>
        <v>0</v>
      </c>
      <c r="C4" s="1711"/>
      <c r="D4" s="1711"/>
    </row>
    <row r="5" spans="1:5" s="22" customFormat="1" ht="19.5" customHeight="1" thickBot="1">
      <c r="D5" s="195" t="s">
        <v>258</v>
      </c>
    </row>
    <row r="6" spans="1:5" s="22" customFormat="1" ht="32.1" customHeight="1" thickBot="1">
      <c r="A6" s="34" t="s">
        <v>43</v>
      </c>
      <c r="B6" s="35" t="s">
        <v>38</v>
      </c>
      <c r="C6" s="35" t="s">
        <v>392</v>
      </c>
      <c r="D6" s="36" t="s">
        <v>26</v>
      </c>
    </row>
    <row r="7" spans="1:5" s="22" customFormat="1" ht="32.1" customHeight="1" thickBot="1">
      <c r="A7" s="926" t="s">
        <v>640</v>
      </c>
      <c r="B7" s="903" t="s">
        <v>163</v>
      </c>
      <c r="C7" s="904">
        <v>1100</v>
      </c>
      <c r="D7" s="905"/>
    </row>
    <row r="8" spans="1:5" s="233" customFormat="1" ht="29.25" customHeight="1" thickTop="1">
      <c r="A8" s="336"/>
      <c r="B8" s="337"/>
      <c r="C8" s="308"/>
      <c r="D8" s="341"/>
    </row>
    <row r="9" spans="1:5" s="233" customFormat="1" ht="29.25" customHeight="1">
      <c r="A9" s="311"/>
      <c r="B9" s="338"/>
      <c r="C9" s="306"/>
      <c r="D9" s="342"/>
    </row>
    <row r="10" spans="1:5" s="233" customFormat="1" ht="29.25" customHeight="1">
      <c r="A10" s="311"/>
      <c r="B10" s="338"/>
      <c r="C10" s="306"/>
      <c r="D10" s="342"/>
    </row>
    <row r="11" spans="1:5" s="233" customFormat="1" ht="29.25" customHeight="1">
      <c r="A11" s="311"/>
      <c r="B11" s="338"/>
      <c r="C11" s="306"/>
      <c r="D11" s="342"/>
    </row>
    <row r="12" spans="1:5" s="233" customFormat="1" ht="29.25" customHeight="1">
      <c r="A12" s="309"/>
      <c r="B12" s="222"/>
      <c r="C12" s="306"/>
      <c r="D12" s="310"/>
    </row>
    <row r="13" spans="1:5" s="233" customFormat="1" ht="29.25" customHeight="1">
      <c r="A13" s="309"/>
      <c r="B13" s="222"/>
      <c r="C13" s="306"/>
      <c r="D13" s="310"/>
    </row>
    <row r="14" spans="1:5" s="233" customFormat="1" ht="29.25" customHeight="1">
      <c r="A14" s="309"/>
      <c r="B14" s="222"/>
      <c r="C14" s="306"/>
      <c r="D14" s="310"/>
    </row>
    <row r="15" spans="1:5" s="233" customFormat="1" ht="29.25" customHeight="1">
      <c r="A15" s="309"/>
      <c r="B15" s="222"/>
      <c r="C15" s="306"/>
      <c r="D15" s="310"/>
    </row>
    <row r="16" spans="1:5" s="233" customFormat="1" ht="29.25" customHeight="1">
      <c r="A16" s="309"/>
      <c r="B16" s="222"/>
      <c r="C16" s="306"/>
      <c r="D16" s="310"/>
    </row>
    <row r="17" spans="1:4" s="233" customFormat="1" ht="29.25" customHeight="1">
      <c r="A17" s="309"/>
      <c r="B17" s="222"/>
      <c r="C17" s="306"/>
      <c r="D17" s="310"/>
    </row>
    <row r="18" spans="1:4" s="233" customFormat="1" ht="29.25" customHeight="1">
      <c r="A18" s="309"/>
      <c r="B18" s="222"/>
      <c r="C18" s="306"/>
      <c r="D18" s="310"/>
    </row>
    <row r="19" spans="1:4" s="233" customFormat="1" ht="29.25" customHeight="1">
      <c r="A19" s="309"/>
      <c r="B19" s="222"/>
      <c r="C19" s="306"/>
      <c r="D19" s="310"/>
    </row>
    <row r="20" spans="1:4" s="233" customFormat="1" ht="29.25" customHeight="1">
      <c r="A20" s="309"/>
      <c r="B20" s="222"/>
      <c r="C20" s="306"/>
      <c r="D20" s="310"/>
    </row>
    <row r="21" spans="1:4" s="233" customFormat="1" ht="32.1" customHeight="1" thickBot="1">
      <c r="A21" s="312" t="s">
        <v>307</v>
      </c>
      <c r="B21" s="313"/>
      <c r="C21" s="314"/>
      <c r="D21" s="315"/>
    </row>
    <row r="22" spans="1:4" s="32" customFormat="1" ht="32.1" customHeight="1" thickTop="1" thickBot="1">
      <c r="A22" s="1713" t="s">
        <v>39</v>
      </c>
      <c r="B22" s="1714"/>
      <c r="C22" s="307">
        <f>SUM(C8:C21)</f>
        <v>0</v>
      </c>
      <c r="D22" s="37" t="s">
        <v>66</v>
      </c>
    </row>
    <row r="23" spans="1:4" s="32" customFormat="1">
      <c r="C23" s="221" t="str">
        <f>IF(C22&lt;=15000,"","＜ERROR＞")</f>
        <v/>
      </c>
    </row>
    <row r="24" spans="1:4" s="32" customFormat="1">
      <c r="C24" s="221" t="str">
        <f>IF(C22&lt;=15000,"","上限額を超えています！")</f>
        <v/>
      </c>
    </row>
    <row r="25" spans="1:4" s="32" customFormat="1">
      <c r="C25" s="221"/>
    </row>
    <row r="26" spans="1:4" s="32" customFormat="1">
      <c r="A26" s="316" t="s">
        <v>308</v>
      </c>
    </row>
    <row r="27" spans="1:4" s="32" customFormat="1" ht="16.5" customHeight="1">
      <c r="A27" s="316" t="s">
        <v>46</v>
      </c>
    </row>
    <row r="28" spans="1:4" s="32" customFormat="1" ht="16.5" customHeight="1">
      <c r="A28" s="316" t="s">
        <v>259</v>
      </c>
    </row>
    <row r="29" spans="1:4" s="32" customFormat="1" ht="16.5" customHeight="1">
      <c r="A29" s="316" t="s">
        <v>260</v>
      </c>
    </row>
    <row r="30" spans="1:4" s="22" customFormat="1"/>
    <row r="31" spans="1:4" s="22" customFormat="1"/>
    <row r="32" spans="1:4" s="22" customFormat="1"/>
    <row r="33" s="22" customFormat="1"/>
    <row r="34" s="22" customFormat="1"/>
    <row r="35" s="22" customFormat="1"/>
    <row r="36" s="22" customFormat="1"/>
    <row r="37" s="22" customFormat="1"/>
    <row r="38" s="22" customFormat="1"/>
    <row r="39" s="22" customFormat="1"/>
    <row r="40" s="22" customFormat="1"/>
    <row r="41" s="22" customFormat="1"/>
    <row r="42" s="22" customFormat="1"/>
    <row r="43" s="22" customFormat="1"/>
    <row r="44" s="22" customFormat="1"/>
    <row r="45" s="22" customFormat="1"/>
    <row r="46" s="22" customFormat="1"/>
    <row r="47" s="22" customFormat="1"/>
    <row r="48"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s="22" customFormat="1"/>
    <row r="79" s="22" customFormat="1"/>
    <row r="80" s="22" customFormat="1"/>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row r="174" s="22" customFormat="1"/>
    <row r="175" s="22" customFormat="1"/>
    <row r="176" s="22" customFormat="1"/>
    <row r="177" s="22" customFormat="1"/>
    <row r="178" s="22" customFormat="1"/>
    <row r="179" s="22" customFormat="1"/>
    <row r="180" s="22" customFormat="1"/>
    <row r="181" s="22" customFormat="1"/>
    <row r="182" s="22" customFormat="1"/>
    <row r="183" s="22" customFormat="1"/>
    <row r="184" s="22" customFormat="1"/>
    <row r="185" s="22" customFormat="1"/>
    <row r="186" s="22" customFormat="1"/>
    <row r="187" s="22" customFormat="1"/>
    <row r="188" s="22" customFormat="1"/>
    <row r="189" s="22" customFormat="1"/>
    <row r="190" s="22" customFormat="1"/>
    <row r="191" s="22" customFormat="1"/>
    <row r="192" s="22" customFormat="1"/>
    <row r="193" s="22" customFormat="1"/>
    <row r="194" s="22" customFormat="1"/>
    <row r="195" s="22" customFormat="1"/>
    <row r="196" s="22" customFormat="1"/>
    <row r="197" s="22" customFormat="1"/>
    <row r="198" s="22" customFormat="1"/>
    <row r="199" s="22" customFormat="1"/>
    <row r="200" s="22" customFormat="1"/>
    <row r="201" s="22" customFormat="1"/>
    <row r="202" s="22" customFormat="1"/>
    <row r="203" s="22" customFormat="1"/>
    <row r="204" s="22" customFormat="1"/>
    <row r="205" s="22" customFormat="1"/>
    <row r="206" s="22" customFormat="1"/>
    <row r="207" s="22" customFormat="1"/>
    <row r="208" s="22" customFormat="1"/>
    <row r="209" s="22" customFormat="1"/>
    <row r="210" s="22" customFormat="1"/>
    <row r="211" s="22" customFormat="1"/>
    <row r="212" s="22" customFormat="1"/>
    <row r="213" s="22" customFormat="1"/>
    <row r="214" s="22" customFormat="1"/>
    <row r="215" s="22" customFormat="1"/>
    <row r="216" s="22" customFormat="1"/>
    <row r="217" s="22" customFormat="1"/>
    <row r="218" s="22" customFormat="1"/>
    <row r="219" s="22" customFormat="1"/>
    <row r="220" s="22" customFormat="1"/>
    <row r="221" s="22" customFormat="1"/>
    <row r="222" s="22" customFormat="1"/>
    <row r="223" s="22" customFormat="1"/>
    <row r="224" s="22" customFormat="1"/>
    <row r="225" s="22" customFormat="1"/>
    <row r="226" s="22" customFormat="1"/>
    <row r="227" s="22" customFormat="1"/>
    <row r="228" s="22" customFormat="1"/>
    <row r="229" s="22" customFormat="1"/>
    <row r="230" s="22" customFormat="1"/>
    <row r="231" s="22" customFormat="1"/>
    <row r="232" s="22" customFormat="1"/>
    <row r="233" s="22" customFormat="1"/>
    <row r="234" s="22" customFormat="1"/>
    <row r="235" s="22" customFormat="1"/>
    <row r="236" s="22" customFormat="1"/>
    <row r="237" s="22" customFormat="1"/>
    <row r="238" s="22" customFormat="1"/>
    <row r="239" s="22" customFormat="1"/>
    <row r="240" s="22" customFormat="1"/>
    <row r="241" s="22" customFormat="1"/>
    <row r="242" s="22" customFormat="1"/>
    <row r="243" s="22" customFormat="1"/>
    <row r="244" s="22" customFormat="1"/>
    <row r="245" s="22" customFormat="1"/>
    <row r="246" s="22" customFormat="1"/>
    <row r="247" s="22" customFormat="1"/>
    <row r="248" s="22" customFormat="1"/>
    <row r="249" s="22" customFormat="1"/>
    <row r="250" s="22" customFormat="1"/>
    <row r="251" s="22" customFormat="1"/>
    <row r="252" s="22" customFormat="1"/>
    <row r="253" s="22" customFormat="1"/>
    <row r="254" s="22" customFormat="1"/>
    <row r="255" s="22" customFormat="1"/>
    <row r="256" s="22" customFormat="1"/>
    <row r="257" s="22" customFormat="1"/>
    <row r="258" s="22" customFormat="1"/>
    <row r="259" s="22" customFormat="1"/>
    <row r="260" s="22" customFormat="1"/>
    <row r="261" s="22" customFormat="1"/>
    <row r="262" s="22" customFormat="1"/>
    <row r="263" s="22" customFormat="1"/>
    <row r="264" s="22" customFormat="1"/>
    <row r="265" s="22" customFormat="1"/>
    <row r="266" s="22" customFormat="1"/>
    <row r="267" s="22" customFormat="1"/>
    <row r="268" s="22" customFormat="1"/>
    <row r="269" s="22" customFormat="1"/>
    <row r="270" s="22" customFormat="1"/>
    <row r="271" s="22" customFormat="1"/>
    <row r="272" s="22" customFormat="1"/>
    <row r="273" s="22" customFormat="1"/>
    <row r="274" s="22" customFormat="1"/>
    <row r="275" s="22" customFormat="1"/>
    <row r="276" s="22" customFormat="1"/>
    <row r="277" s="22" customFormat="1"/>
    <row r="278" s="22" customFormat="1"/>
    <row r="279" s="22" customFormat="1"/>
    <row r="280" s="22" customFormat="1"/>
    <row r="281" s="22" customFormat="1"/>
    <row r="282" s="22" customFormat="1"/>
    <row r="283" s="22" customFormat="1"/>
    <row r="284" s="22" customFormat="1"/>
    <row r="285" s="22" customFormat="1"/>
    <row r="286" s="22" customFormat="1"/>
    <row r="287" s="22" customFormat="1"/>
    <row r="288" s="22" customFormat="1"/>
    <row r="289" s="22" customFormat="1"/>
    <row r="290" s="22" customFormat="1"/>
    <row r="291" s="22" customFormat="1"/>
    <row r="292" s="22" customFormat="1"/>
    <row r="293" s="22" customFormat="1"/>
    <row r="294" s="22" customFormat="1"/>
    <row r="295" s="22" customFormat="1"/>
    <row r="296" s="22" customFormat="1"/>
    <row r="297" s="22" customFormat="1"/>
    <row r="298" s="22" customFormat="1"/>
    <row r="299" s="22" customFormat="1"/>
    <row r="300" s="22" customFormat="1"/>
    <row r="301" s="22" customFormat="1"/>
    <row r="302" s="22" customFormat="1"/>
    <row r="303" s="22" customFormat="1"/>
    <row r="304" s="22" customFormat="1"/>
    <row r="305" s="22" customFormat="1"/>
    <row r="306" s="22" customFormat="1"/>
    <row r="307" s="22" customFormat="1"/>
    <row r="308" s="22" customFormat="1"/>
    <row r="309" s="22" customFormat="1"/>
    <row r="310" s="22" customFormat="1"/>
    <row r="311" s="22" customFormat="1"/>
    <row r="312" s="22" customFormat="1"/>
    <row r="313" s="22" customFormat="1"/>
    <row r="314" s="22" customFormat="1"/>
    <row r="315" s="22" customFormat="1"/>
    <row r="316" s="22" customFormat="1"/>
    <row r="317" s="22" customFormat="1"/>
    <row r="318" s="22" customFormat="1"/>
    <row r="319" s="22" customFormat="1"/>
    <row r="320" s="22" customFormat="1"/>
    <row r="321" s="22" customFormat="1"/>
    <row r="322" s="22" customFormat="1"/>
    <row r="323" s="22" customFormat="1"/>
    <row r="324" s="22" customFormat="1"/>
    <row r="325" s="22" customFormat="1"/>
    <row r="326" s="22" customFormat="1"/>
    <row r="327" s="22" customFormat="1"/>
    <row r="328" s="22" customFormat="1"/>
    <row r="329" s="22" customFormat="1"/>
    <row r="330" s="22" customFormat="1"/>
    <row r="331" s="22" customFormat="1"/>
    <row r="332" s="22" customFormat="1"/>
    <row r="333" s="22" customFormat="1"/>
    <row r="334" s="22" customFormat="1"/>
    <row r="335" s="22" customFormat="1"/>
    <row r="336" s="22" customFormat="1"/>
    <row r="337" s="22" customFormat="1"/>
    <row r="338" s="22" customFormat="1"/>
    <row r="339" s="22" customFormat="1"/>
    <row r="340" s="22" customFormat="1"/>
    <row r="341" s="22" customFormat="1"/>
    <row r="342" s="22" customFormat="1"/>
    <row r="343" s="22" customFormat="1"/>
    <row r="344" s="22" customFormat="1"/>
    <row r="345" s="22" customFormat="1"/>
    <row r="346" s="22" customFormat="1"/>
    <row r="347" s="22" customFormat="1"/>
    <row r="348" s="22" customFormat="1"/>
    <row r="349" s="22" customFormat="1"/>
    <row r="350" s="22" customFormat="1"/>
    <row r="351" s="22" customFormat="1"/>
    <row r="352" s="22" customFormat="1"/>
    <row r="353" s="22" customFormat="1"/>
    <row r="354" s="22" customFormat="1"/>
    <row r="355" s="22" customFormat="1"/>
    <row r="356" s="22" customFormat="1"/>
    <row r="357" s="22" customFormat="1"/>
    <row r="358" s="22" customFormat="1"/>
    <row r="359" s="22" customFormat="1"/>
    <row r="360" s="22" customFormat="1"/>
    <row r="361" s="22" customFormat="1"/>
    <row r="362" s="22" customFormat="1"/>
    <row r="363" s="22" customFormat="1"/>
    <row r="364" s="22" customFormat="1"/>
    <row r="365" s="22" customFormat="1"/>
    <row r="366" s="22" customFormat="1"/>
    <row r="367" s="22" customFormat="1"/>
    <row r="368" s="22" customFormat="1"/>
    <row r="369" s="22" customFormat="1"/>
    <row r="370" s="22" customFormat="1"/>
    <row r="371" s="22" customFormat="1"/>
    <row r="372" s="22" customFormat="1"/>
    <row r="373" s="22" customFormat="1"/>
    <row r="374" s="22" customFormat="1"/>
    <row r="375" s="22" customFormat="1"/>
    <row r="376" s="22" customFormat="1"/>
    <row r="377" s="22" customFormat="1"/>
    <row r="378" s="22" customFormat="1"/>
    <row r="379" s="22" customFormat="1"/>
    <row r="380" s="22" customFormat="1"/>
    <row r="381" s="22" customFormat="1"/>
    <row r="382" s="22" customFormat="1"/>
    <row r="383" s="22" customFormat="1"/>
    <row r="384" s="22" customFormat="1"/>
    <row r="385" s="22" customFormat="1"/>
    <row r="386" s="22" customFormat="1"/>
    <row r="387" s="22" customFormat="1"/>
    <row r="388" s="22" customFormat="1"/>
    <row r="389" s="22" customFormat="1"/>
    <row r="390" s="22" customFormat="1"/>
    <row r="391" s="22" customFormat="1"/>
    <row r="392" s="22" customFormat="1"/>
    <row r="393" s="22" customFormat="1"/>
    <row r="394" s="22" customFormat="1"/>
    <row r="395" s="22" customFormat="1"/>
    <row r="396" s="22" customFormat="1"/>
    <row r="397" s="22" customFormat="1"/>
    <row r="398" s="22" customFormat="1"/>
    <row r="399" s="22" customFormat="1"/>
    <row r="400" s="22" customFormat="1"/>
    <row r="401" s="22" customFormat="1"/>
  </sheetData>
  <sheetProtection formatCells="0" formatColumns="0" formatRows="0" insertRows="0" deleteRows="0"/>
  <mergeCells count="4">
    <mergeCell ref="B3:D3"/>
    <mergeCell ref="B4:D4"/>
    <mergeCell ref="A1:D1"/>
    <mergeCell ref="A22:B22"/>
  </mergeCells>
  <phoneticPr fontId="2"/>
  <conditionalFormatting sqref="C22">
    <cfRule type="cellIs" dxfId="10" priority="1" stopIfTrue="1" operator="greaterThan">
      <formula>15000</formula>
    </cfRule>
  </conditionalFormatting>
  <dataValidations count="1">
    <dataValidation type="custom" allowBlank="1" showInputMessage="1" showErrorMessage="1" error="テキスト金額は15,000円以下で設定してください" sqref="B3:D4 C22:C24">
      <formula1>""</formula1>
    </dataValidation>
  </dataValidations>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4"/>
  <sheetViews>
    <sheetView view="pageBreakPreview" zoomScale="85" zoomScaleNormal="100" zoomScaleSheetLayoutView="85" workbookViewId="0">
      <selection activeCell="N31" sqref="N31"/>
    </sheetView>
  </sheetViews>
  <sheetFormatPr defaultRowHeight="13.5"/>
  <cols>
    <col min="1" max="1" width="16.75" customWidth="1"/>
    <col min="2" max="3" width="24.25" customWidth="1"/>
    <col min="4" max="6" width="10.625" customWidth="1"/>
  </cols>
  <sheetData>
    <row r="1" spans="1:13" ht="24.75" customHeight="1" thickBot="1">
      <c r="A1" s="1736" t="s">
        <v>649</v>
      </c>
      <c r="B1" s="1736"/>
      <c r="C1" s="1736"/>
      <c r="D1" s="1736"/>
      <c r="E1" s="1736"/>
      <c r="F1" s="1736"/>
    </row>
    <row r="2" spans="1:13" ht="27" customHeight="1" thickBot="1">
      <c r="A2" s="701" t="s">
        <v>508</v>
      </c>
      <c r="B2" s="702" t="s">
        <v>555</v>
      </c>
      <c r="C2" s="1737" t="s">
        <v>554</v>
      </c>
      <c r="D2" s="1738"/>
      <c r="E2" s="1739"/>
      <c r="F2" s="703" t="s">
        <v>647</v>
      </c>
      <c r="H2" s="706" t="str">
        <f>C2</f>
        <v>受講対象</v>
      </c>
    </row>
    <row r="3" spans="1:13" ht="49.5" customHeight="1" thickTop="1" thickBot="1">
      <c r="A3" s="704"/>
      <c r="B3" s="705">
        <f>入力表!D55</f>
        <v>0</v>
      </c>
      <c r="C3" s="1740"/>
      <c r="D3" s="1741"/>
      <c r="E3" s="1742"/>
      <c r="F3" s="929" t="s">
        <v>648</v>
      </c>
      <c r="H3" s="712">
        <f>LEN(C3)</f>
        <v>0</v>
      </c>
      <c r="I3" s="713">
        <v>65</v>
      </c>
    </row>
    <row r="4" spans="1:13" ht="24.75" customHeight="1" thickTop="1" thickBot="1">
      <c r="A4" s="1726" t="s">
        <v>509</v>
      </c>
      <c r="B4" s="1727"/>
      <c r="C4" s="1727"/>
      <c r="D4" s="1743" t="s">
        <v>510</v>
      </c>
      <c r="E4" s="1744"/>
      <c r="F4" s="1745"/>
      <c r="H4" s="706" t="str">
        <f>A4</f>
        <v>●コース【学科・実技】の内容</v>
      </c>
    </row>
    <row r="5" spans="1:13" ht="24.75" customHeight="1" thickTop="1">
      <c r="A5" s="1746"/>
      <c r="B5" s="1747"/>
      <c r="C5" s="1748"/>
      <c r="D5" s="1755">
        <f>入力表!G7</f>
        <v>0</v>
      </c>
      <c r="E5" s="1755"/>
      <c r="F5" s="1756"/>
      <c r="H5" s="707">
        <f>LEN(A5)</f>
        <v>0</v>
      </c>
      <c r="I5" s="714">
        <v>140</v>
      </c>
    </row>
    <row r="6" spans="1:13" ht="24.75" customHeight="1">
      <c r="A6" s="1749"/>
      <c r="B6" s="1750"/>
      <c r="C6" s="1751"/>
      <c r="D6" s="708" t="s">
        <v>511</v>
      </c>
      <c r="E6" s="1757">
        <f>入力表!I7</f>
        <v>0</v>
      </c>
      <c r="F6" s="1758"/>
    </row>
    <row r="7" spans="1:13" ht="24.75" customHeight="1" thickBot="1">
      <c r="A7" s="1752"/>
      <c r="B7" s="1753"/>
      <c r="C7" s="1754"/>
      <c r="D7" s="708" t="s">
        <v>626</v>
      </c>
      <c r="E7" s="1757">
        <f>入力表!J7</f>
        <v>0</v>
      </c>
      <c r="F7" s="1758"/>
    </row>
    <row r="8" spans="1:13" ht="24.75" customHeight="1" thickTop="1" thickBot="1">
      <c r="A8" s="1768" t="s">
        <v>623</v>
      </c>
      <c r="B8" s="1769"/>
      <c r="C8" s="1769"/>
      <c r="D8" s="1770" t="s">
        <v>512</v>
      </c>
      <c r="E8" s="1728"/>
      <c r="F8" s="1729"/>
      <c r="H8" s="700" t="str">
        <f>A8</f>
        <v>●受験できる関連資格</v>
      </c>
      <c r="M8" t="s">
        <v>641</v>
      </c>
    </row>
    <row r="9" spans="1:13" ht="24.75" customHeight="1" thickTop="1">
      <c r="A9" s="1771">
        <f>入力表!Q51</f>
        <v>0</v>
      </c>
      <c r="B9" s="1772"/>
      <c r="C9" s="1773"/>
      <c r="D9" s="1780">
        <f>入力表!B23</f>
        <v>0</v>
      </c>
      <c r="E9" s="1780"/>
      <c r="F9" s="1781"/>
      <c r="H9" s="709">
        <f>LEN(A9)</f>
        <v>1</v>
      </c>
      <c r="I9" s="714">
        <v>140</v>
      </c>
      <c r="M9" t="s">
        <v>642</v>
      </c>
    </row>
    <row r="10" spans="1:13" ht="24.75" customHeight="1">
      <c r="A10" s="1774"/>
      <c r="B10" s="1775"/>
      <c r="C10" s="1776"/>
      <c r="D10" s="1782"/>
      <c r="E10" s="1782"/>
      <c r="F10" s="1783"/>
    </row>
    <row r="11" spans="1:13" ht="24.75" customHeight="1" thickBot="1">
      <c r="A11" s="1777"/>
      <c r="B11" s="1778"/>
      <c r="C11" s="1779"/>
      <c r="D11" s="1728" t="s">
        <v>514</v>
      </c>
      <c r="E11" s="1728"/>
      <c r="F11" s="1729"/>
    </row>
    <row r="12" spans="1:13" ht="24.75" customHeight="1" thickTop="1" thickBot="1">
      <c r="A12" s="1784" t="s">
        <v>624</v>
      </c>
      <c r="B12" s="1785"/>
      <c r="C12" s="1786"/>
      <c r="D12" s="1787">
        <f>入力表!M13</f>
        <v>0</v>
      </c>
      <c r="E12" s="1787"/>
      <c r="F12" s="1788"/>
    </row>
    <row r="13" spans="1:13" ht="24.75" customHeight="1" thickTop="1">
      <c r="A13" s="1759">
        <f>入力表!Q55</f>
        <v>0</v>
      </c>
      <c r="B13" s="1760"/>
      <c r="C13" s="1761"/>
      <c r="D13" s="1728" t="s">
        <v>516</v>
      </c>
      <c r="E13" s="1728"/>
      <c r="F13" s="1729"/>
    </row>
    <row r="14" spans="1:13" ht="24.75" customHeight="1">
      <c r="A14" s="1762"/>
      <c r="B14" s="1763"/>
      <c r="C14" s="1764"/>
      <c r="D14" s="1757" t="s">
        <v>513</v>
      </c>
      <c r="E14" s="1757"/>
      <c r="F14" s="1758"/>
    </row>
    <row r="15" spans="1:13" ht="24.75" customHeight="1" thickBot="1">
      <c r="A15" s="1765"/>
      <c r="B15" s="1766"/>
      <c r="C15" s="1767"/>
      <c r="D15" s="1728" t="s">
        <v>517</v>
      </c>
      <c r="E15" s="1728"/>
      <c r="F15" s="1729"/>
    </row>
    <row r="16" spans="1:13" ht="24.75" customHeight="1" thickTop="1" thickBot="1">
      <c r="A16" s="1726" t="s">
        <v>515</v>
      </c>
      <c r="B16" s="1727"/>
      <c r="C16" s="1727"/>
      <c r="D16" s="927">
        <f>入力表!G13</f>
        <v>0</v>
      </c>
      <c r="E16" s="928" t="s">
        <v>518</v>
      </c>
      <c r="F16" s="930">
        <f>入力表!H13</f>
        <v>0</v>
      </c>
      <c r="G16" s="3"/>
      <c r="H16" s="706" t="str">
        <f>A16</f>
        <v>●目標とする人材像</v>
      </c>
    </row>
    <row r="17" spans="1:9" ht="24.75" customHeight="1" thickTop="1">
      <c r="A17" s="1730"/>
      <c r="B17" s="1731"/>
      <c r="C17" s="1732"/>
      <c r="D17" s="1802" t="s">
        <v>643</v>
      </c>
      <c r="E17" s="1803"/>
      <c r="F17" s="1804"/>
      <c r="H17" s="709">
        <f>LEN(A17)</f>
        <v>0</v>
      </c>
      <c r="I17" s="714">
        <v>70</v>
      </c>
    </row>
    <row r="18" spans="1:9" ht="24.75" customHeight="1" thickBot="1">
      <c r="A18" s="1733"/>
      <c r="B18" s="1734"/>
      <c r="C18" s="1735"/>
      <c r="D18" s="933" t="s">
        <v>644</v>
      </c>
      <c r="E18" s="1805">
        <f>'１１テキスト内訳'!D20</f>
        <v>0</v>
      </c>
      <c r="F18" s="1805"/>
    </row>
    <row r="19" spans="1:9" ht="24.75" customHeight="1" thickTop="1" thickBot="1">
      <c r="A19" s="1726" t="s">
        <v>519</v>
      </c>
      <c r="B19" s="1727"/>
      <c r="C19" s="1727"/>
      <c r="D19" s="934" t="s">
        <v>645</v>
      </c>
      <c r="E19" s="1806"/>
      <c r="F19" s="1807"/>
      <c r="H19" s="706" t="str">
        <f>A19</f>
        <v>●修了後の関連職種</v>
      </c>
    </row>
    <row r="20" spans="1:9" ht="24.75" customHeight="1" thickTop="1">
      <c r="A20" s="1816"/>
      <c r="B20" s="1817"/>
      <c r="C20" s="1818"/>
      <c r="D20" s="1808"/>
      <c r="E20" s="1809"/>
      <c r="F20" s="1810"/>
      <c r="H20" s="709">
        <f>LEN(A20)</f>
        <v>0</v>
      </c>
      <c r="I20" s="714">
        <v>70</v>
      </c>
    </row>
    <row r="21" spans="1:9" ht="24.75" customHeight="1" thickBot="1">
      <c r="A21" s="1792"/>
      <c r="B21" s="1819"/>
      <c r="C21" s="1793"/>
      <c r="D21" s="1811"/>
      <c r="E21" s="1812"/>
      <c r="F21" s="1813"/>
    </row>
    <row r="22" spans="1:9" ht="24.75" customHeight="1" thickTop="1" thickBot="1">
      <c r="A22" s="1726" t="s">
        <v>520</v>
      </c>
      <c r="B22" s="1727"/>
      <c r="C22" s="1820"/>
      <c r="D22" s="931" t="s">
        <v>621</v>
      </c>
      <c r="E22" s="931"/>
      <c r="F22" s="932"/>
    </row>
    <row r="23" spans="1:9" ht="24.75" customHeight="1" thickTop="1">
      <c r="A23" s="710" t="s">
        <v>521</v>
      </c>
      <c r="B23" s="1720" t="s">
        <v>522</v>
      </c>
      <c r="C23" s="1721"/>
      <c r="D23" s="1821" t="s">
        <v>523</v>
      </c>
      <c r="E23" s="1822"/>
      <c r="F23" s="1823"/>
    </row>
    <row r="24" spans="1:9" ht="24.75" customHeight="1">
      <c r="A24" s="1797">
        <f>入力表!D13</f>
        <v>0</v>
      </c>
      <c r="B24" s="1722"/>
      <c r="C24" s="1723"/>
      <c r="D24" s="1715" t="s">
        <v>523</v>
      </c>
      <c r="E24" s="1716"/>
      <c r="F24" s="1717"/>
    </row>
    <row r="25" spans="1:9" ht="24.75" customHeight="1">
      <c r="A25" s="1797"/>
      <c r="B25" s="1722"/>
      <c r="C25" s="1723"/>
      <c r="D25" s="1715" t="s">
        <v>523</v>
      </c>
      <c r="E25" s="1716"/>
      <c r="F25" s="1717"/>
    </row>
    <row r="26" spans="1:9" ht="24.75" customHeight="1">
      <c r="A26" s="1054" t="s">
        <v>694</v>
      </c>
      <c r="B26" s="1722"/>
      <c r="C26" s="1723"/>
      <c r="D26" s="1715" t="s">
        <v>523</v>
      </c>
      <c r="E26" s="1716"/>
      <c r="F26" s="1717"/>
    </row>
    <row r="27" spans="1:9" ht="24.75" customHeight="1">
      <c r="A27" s="1718">
        <f>入力表!D15</f>
        <v>0</v>
      </c>
      <c r="B27" s="1722"/>
      <c r="C27" s="1723"/>
      <c r="D27" s="1715" t="s">
        <v>523</v>
      </c>
      <c r="E27" s="1716"/>
      <c r="F27" s="1717"/>
    </row>
    <row r="28" spans="1:9" ht="24.75" customHeight="1" thickBot="1">
      <c r="A28" s="1719"/>
      <c r="B28" s="1724"/>
      <c r="C28" s="1725"/>
      <c r="D28" s="1715" t="s">
        <v>523</v>
      </c>
      <c r="E28" s="1716"/>
      <c r="F28" s="1717"/>
    </row>
    <row r="29" spans="1:9" ht="24.75" customHeight="1">
      <c r="A29" s="710" t="s">
        <v>524</v>
      </c>
      <c r="B29" s="1789" t="s">
        <v>525</v>
      </c>
      <c r="C29" s="1790"/>
      <c r="D29" s="1715" t="s">
        <v>523</v>
      </c>
      <c r="E29" s="1716"/>
      <c r="F29" s="1717"/>
    </row>
    <row r="30" spans="1:9" ht="24.75" customHeight="1">
      <c r="A30" s="1797">
        <f>入力表!E13</f>
        <v>0</v>
      </c>
      <c r="B30" s="1749"/>
      <c r="C30" s="1791"/>
      <c r="D30" s="1715" t="s">
        <v>523</v>
      </c>
      <c r="E30" s="1716"/>
      <c r="F30" s="1717"/>
    </row>
    <row r="31" spans="1:9" ht="24.75" customHeight="1">
      <c r="A31" s="1824"/>
      <c r="B31" s="1814"/>
      <c r="C31" s="1815"/>
      <c r="D31" s="1715" t="s">
        <v>523</v>
      </c>
      <c r="E31" s="1716"/>
      <c r="F31" s="1717"/>
    </row>
    <row r="32" spans="1:9" ht="24.75" customHeight="1" thickBot="1">
      <c r="A32" s="711" t="s">
        <v>526</v>
      </c>
      <c r="B32" s="1789" t="s">
        <v>525</v>
      </c>
      <c r="C32" s="1790"/>
      <c r="D32" s="1794" t="s">
        <v>646</v>
      </c>
      <c r="E32" s="1795"/>
      <c r="F32" s="1796"/>
    </row>
    <row r="33" spans="1:6" ht="24.75" customHeight="1" thickTop="1" thickBot="1">
      <c r="A33" s="1797">
        <f>入力表!F13</f>
        <v>0</v>
      </c>
      <c r="B33" s="1749"/>
      <c r="C33" s="1791"/>
      <c r="D33" s="1799" t="s">
        <v>527</v>
      </c>
      <c r="E33" s="1800"/>
      <c r="F33" s="1801"/>
    </row>
    <row r="34" spans="1:6" ht="24.75" customHeight="1" thickTop="1" thickBot="1">
      <c r="A34" s="1798"/>
      <c r="B34" s="1792"/>
      <c r="C34" s="1793"/>
      <c r="D34" s="1740"/>
      <c r="E34" s="1741"/>
      <c r="F34" s="1742"/>
    </row>
  </sheetData>
  <mergeCells count="48">
    <mergeCell ref="D17:F17"/>
    <mergeCell ref="E18:F18"/>
    <mergeCell ref="E19:F19"/>
    <mergeCell ref="D20:F21"/>
    <mergeCell ref="B29:C31"/>
    <mergeCell ref="D29:F29"/>
    <mergeCell ref="A19:C19"/>
    <mergeCell ref="A20:C21"/>
    <mergeCell ref="A22:C22"/>
    <mergeCell ref="D23:F23"/>
    <mergeCell ref="A24:A25"/>
    <mergeCell ref="D24:F24"/>
    <mergeCell ref="D25:F25"/>
    <mergeCell ref="A30:A31"/>
    <mergeCell ref="D30:F30"/>
    <mergeCell ref="D31:F31"/>
    <mergeCell ref="B32:C34"/>
    <mergeCell ref="D32:F32"/>
    <mergeCell ref="A33:A34"/>
    <mergeCell ref="D33:F33"/>
    <mergeCell ref="D34:F34"/>
    <mergeCell ref="D8:F8"/>
    <mergeCell ref="A9:C11"/>
    <mergeCell ref="D9:F10"/>
    <mergeCell ref="A12:C12"/>
    <mergeCell ref="D11:F11"/>
    <mergeCell ref="D12:F12"/>
    <mergeCell ref="A16:C16"/>
    <mergeCell ref="D13:F13"/>
    <mergeCell ref="A17:C18"/>
    <mergeCell ref="A1:F1"/>
    <mergeCell ref="C2:E2"/>
    <mergeCell ref="C3:E3"/>
    <mergeCell ref="A4:C4"/>
    <mergeCell ref="D4:F4"/>
    <mergeCell ref="A5:C7"/>
    <mergeCell ref="D5:F5"/>
    <mergeCell ref="E6:F6"/>
    <mergeCell ref="E7:F7"/>
    <mergeCell ref="A13:C15"/>
    <mergeCell ref="D14:F14"/>
    <mergeCell ref="D15:F15"/>
    <mergeCell ref="A8:C8"/>
    <mergeCell ref="D26:F26"/>
    <mergeCell ref="D27:F27"/>
    <mergeCell ref="D28:F28"/>
    <mergeCell ref="A27:A28"/>
    <mergeCell ref="B23:C28"/>
  </mergeCells>
  <phoneticPr fontId="2"/>
  <conditionalFormatting sqref="A13">
    <cfRule type="expression" dxfId="9" priority="3">
      <formula>"""""＞0"</formula>
    </cfRule>
  </conditionalFormatting>
  <conditionalFormatting sqref="A9">
    <cfRule type="expression" dxfId="8" priority="1">
      <formula>"""""＞0"</formula>
    </cfRule>
  </conditionalFormatting>
  <dataValidations count="6">
    <dataValidation type="textLength" operator="lessThanOrEqual" showInputMessage="1" showErrorMessage="1" sqref="C3:E3">
      <formula1>65</formula1>
    </dataValidation>
    <dataValidation operator="lessThanOrEqual" allowBlank="1" showInputMessage="1" showErrorMessage="1" sqref="C2:E2"/>
    <dataValidation type="textLength" operator="lessThan" showInputMessage="1" showErrorMessage="1" sqref="A5:C7">
      <formula1>140</formula1>
    </dataValidation>
    <dataValidation type="list" allowBlank="1" showInputMessage="1" showErrorMessage="1" sqref="D32:F32">
      <formula1>"（要事前予約）,※事前予約不要"</formula1>
    </dataValidation>
    <dataValidation type="list" allowBlank="1" showInputMessage="1" showErrorMessage="1" sqref="F3">
      <formula1>"該当なし,初級,中級,上級"</formula1>
    </dataValidation>
    <dataValidation type="custom" allowBlank="1" showInputMessage="1" showErrorMessage="1" sqref="B3 D5:F5 H2:H5 E6:F7 D9:F10 H8:H9 A9 D12:F12 A13 H16:H17 D16 F16 E18:E19 H19:H20 D20 A30:A31 A33:A34 A24:A25">
      <formula1>""</formula1>
    </dataValidation>
  </dataValidations>
  <printOptions horizontalCentered="1"/>
  <pageMargins left="0.51181102362204722" right="0.51181102362204722" top="0.55118110236220474" bottom="0.55118110236220474"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custom" allowBlank="1" showInputMessage="1" showErrorMessage="1">
          <x14:formula1>
            <xm:f>入力表!D15</xm:f>
          </x14:formula1>
          <xm:sqref>A27:A28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0"/>
  <sheetViews>
    <sheetView showGridLines="0" view="pageBreakPreview" topLeftCell="A7" zoomScaleNormal="100" zoomScaleSheetLayoutView="100" workbookViewId="0">
      <selection activeCell="L10" sqref="L10"/>
    </sheetView>
  </sheetViews>
  <sheetFormatPr defaultRowHeight="27" customHeight="1"/>
  <cols>
    <col min="1" max="1" width="3.625" customWidth="1"/>
    <col min="2" max="2" width="21.875" style="1043" customWidth="1"/>
    <col min="3" max="4" width="10.625" customWidth="1"/>
    <col min="5" max="5" width="38.5" customWidth="1"/>
    <col min="7" max="7" width="9" hidden="1" customWidth="1"/>
  </cols>
  <sheetData>
    <row r="1" spans="1:7" ht="32.25" customHeight="1">
      <c r="A1" s="1829" t="s">
        <v>697</v>
      </c>
      <c r="B1" s="1829"/>
      <c r="C1" s="1829"/>
      <c r="D1" s="1829"/>
      <c r="E1" s="1829"/>
      <c r="G1" t="s">
        <v>698</v>
      </c>
    </row>
    <row r="2" spans="1:7" ht="15" thickBot="1">
      <c r="B2" s="1057"/>
      <c r="G2" t="s">
        <v>699</v>
      </c>
    </row>
    <row r="3" spans="1:7" ht="32.25" customHeight="1" thickTop="1" thickBot="1">
      <c r="B3" s="1830" t="s">
        <v>695</v>
      </c>
      <c r="C3" s="1832" t="s">
        <v>701</v>
      </c>
      <c r="D3" s="1833"/>
      <c r="E3" s="1058"/>
    </row>
    <row r="4" spans="1:7" ht="32.25" customHeight="1" thickTop="1" thickBot="1">
      <c r="B4" s="1831"/>
      <c r="C4" s="1835" t="s">
        <v>702</v>
      </c>
      <c r="D4" s="1836"/>
      <c r="E4" s="1058"/>
    </row>
    <row r="5" spans="1:7" ht="32.25" customHeight="1" thickTop="1" thickBot="1">
      <c r="B5" s="1831"/>
      <c r="C5" s="1834" t="s">
        <v>706</v>
      </c>
      <c r="D5" s="1091"/>
      <c r="E5" s="1060"/>
    </row>
    <row r="6" spans="1:7" ht="65.25" customHeight="1" thickTop="1" thickBot="1">
      <c r="B6" s="1062" t="s">
        <v>708</v>
      </c>
      <c r="C6" s="1383"/>
      <c r="D6" s="1828"/>
      <c r="E6" s="1828"/>
    </row>
    <row r="7" spans="1:7" ht="38.25" customHeight="1" thickTop="1" thickBot="1">
      <c r="B7" s="1837" t="s">
        <v>703</v>
      </c>
      <c r="C7" s="1839" t="s">
        <v>704</v>
      </c>
      <c r="D7" s="1840"/>
      <c r="E7" s="1061"/>
    </row>
    <row r="8" spans="1:7" ht="30.75" customHeight="1" thickTop="1" thickBot="1">
      <c r="B8" s="1838"/>
      <c r="C8" s="1834" t="s">
        <v>705</v>
      </c>
      <c r="D8" s="1841"/>
      <c r="E8" s="1060"/>
    </row>
    <row r="9" spans="1:7" ht="66.75" customHeight="1" thickTop="1" thickBot="1">
      <c r="B9" s="1042" t="s">
        <v>709</v>
      </c>
      <c r="C9" s="1842" t="s">
        <v>710</v>
      </c>
      <c r="D9" s="1843"/>
      <c r="E9" s="1059"/>
    </row>
    <row r="10" spans="1:7" ht="49.5" customHeight="1" thickTop="1" thickBot="1">
      <c r="B10" s="1063" t="s">
        <v>700</v>
      </c>
      <c r="C10" s="1825"/>
      <c r="D10" s="1826"/>
      <c r="E10" s="1827"/>
    </row>
    <row r="11" spans="1:7" ht="72.75" customHeight="1" thickTop="1" thickBot="1">
      <c r="A11" s="2"/>
      <c r="B11" s="1063" t="s">
        <v>711</v>
      </c>
      <c r="C11" s="1825"/>
      <c r="D11" s="1826"/>
      <c r="E11" s="1827"/>
    </row>
    <row r="12" spans="1:7" ht="27" customHeight="1">
      <c r="B12" s="1044"/>
    </row>
    <row r="13" spans="1:7" ht="27" customHeight="1">
      <c r="B13" s="1044"/>
    </row>
    <row r="14" spans="1:7" ht="27" customHeight="1">
      <c r="B14" s="1044"/>
    </row>
    <row r="15" spans="1:7" ht="27" customHeight="1">
      <c r="B15" s="1044"/>
    </row>
    <row r="16" spans="1:7" ht="27" customHeight="1">
      <c r="B16" s="1044"/>
    </row>
    <row r="17" spans="2:2" ht="27" customHeight="1">
      <c r="B17" s="1044"/>
    </row>
    <row r="18" spans="2:2" ht="27" customHeight="1">
      <c r="B18" s="1044"/>
    </row>
    <row r="19" spans="2:2" ht="27" customHeight="1">
      <c r="B19" s="1044"/>
    </row>
    <row r="20" spans="2:2" ht="27" customHeight="1">
      <c r="B20" s="1044"/>
    </row>
    <row r="21" spans="2:2" ht="27" customHeight="1">
      <c r="B21" s="1044"/>
    </row>
    <row r="22" spans="2:2" ht="27" customHeight="1">
      <c r="B22" s="1044"/>
    </row>
    <row r="23" spans="2:2" ht="27" customHeight="1">
      <c r="B23" s="1044"/>
    </row>
    <row r="24" spans="2:2" ht="27" customHeight="1">
      <c r="B24" s="1044"/>
    </row>
    <row r="25" spans="2:2" ht="27" customHeight="1">
      <c r="B25" s="1044"/>
    </row>
    <row r="26" spans="2:2" ht="27" customHeight="1">
      <c r="B26" s="1044"/>
    </row>
    <row r="27" spans="2:2" ht="27" customHeight="1">
      <c r="B27" s="1044"/>
    </row>
    <row r="28" spans="2:2" ht="27" customHeight="1">
      <c r="B28" s="1044"/>
    </row>
    <row r="29" spans="2:2" ht="27" customHeight="1">
      <c r="B29" s="1044"/>
    </row>
    <row r="30" spans="2:2" ht="27" customHeight="1">
      <c r="B30" s="1044"/>
    </row>
  </sheetData>
  <mergeCells count="12">
    <mergeCell ref="C11:E11"/>
    <mergeCell ref="C6:E6"/>
    <mergeCell ref="A1:E1"/>
    <mergeCell ref="B3:B5"/>
    <mergeCell ref="C3:D3"/>
    <mergeCell ref="C5:D5"/>
    <mergeCell ref="C4:D4"/>
    <mergeCell ref="C10:E10"/>
    <mergeCell ref="B7:B8"/>
    <mergeCell ref="C7:D7"/>
    <mergeCell ref="C8:D8"/>
    <mergeCell ref="C9:D9"/>
  </mergeCells>
  <phoneticPr fontId="2"/>
  <dataValidations count="1">
    <dataValidation type="list" allowBlank="1" showInputMessage="1" showErrorMessage="1" sqref="E7 E3:E4">
      <formula1>$G$1:$G$2</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zoomScale="90" zoomScaleNormal="90" workbookViewId="0">
      <selection activeCell="A2" sqref="A2"/>
    </sheetView>
  </sheetViews>
  <sheetFormatPr defaultRowHeight="13.5"/>
  <cols>
    <col min="1" max="1" width="2.375" customWidth="1"/>
    <col min="2" max="2" width="5.625" customWidth="1"/>
    <col min="3" max="3" width="3.375" style="689" bestFit="1" customWidth="1"/>
  </cols>
  <sheetData>
    <row r="1" spans="1:21" ht="26.25" customHeight="1">
      <c r="A1" s="329" t="s">
        <v>696</v>
      </c>
      <c r="B1" s="329"/>
      <c r="C1" s="697"/>
      <c r="D1" s="329"/>
      <c r="E1" s="329"/>
      <c r="F1" s="329"/>
      <c r="G1" s="329"/>
      <c r="H1" s="329"/>
      <c r="J1" s="317"/>
      <c r="K1" s="317"/>
      <c r="L1" s="317"/>
    </row>
    <row r="2" spans="1:21" ht="7.5" customHeight="1"/>
    <row r="3" spans="1:21" ht="18.75" customHeight="1">
      <c r="A3" s="318" t="s">
        <v>690</v>
      </c>
    </row>
    <row r="4" spans="1:21" ht="3.75" customHeight="1">
      <c r="A4" s="318"/>
    </row>
    <row r="5" spans="1:21" ht="18.75" customHeight="1">
      <c r="A5" s="318"/>
      <c r="B5" s="319" t="s">
        <v>315</v>
      </c>
    </row>
    <row r="6" spans="1:21" ht="18.75" customHeight="1">
      <c r="B6" s="320" t="s">
        <v>316</v>
      </c>
      <c r="C6" s="1865" t="s">
        <v>317</v>
      </c>
      <c r="D6" s="1414"/>
      <c r="E6" s="1414"/>
      <c r="F6" s="1414"/>
      <c r="G6" s="1864"/>
      <c r="H6" s="1863" t="s">
        <v>318</v>
      </c>
      <c r="I6" s="1414"/>
      <c r="J6" s="1414"/>
      <c r="K6" s="1864"/>
      <c r="L6" s="6"/>
      <c r="M6" s="6"/>
      <c r="N6" s="6"/>
      <c r="O6" s="6"/>
      <c r="P6" s="6"/>
      <c r="Q6" s="3"/>
      <c r="R6" s="3"/>
      <c r="S6" s="3"/>
      <c r="T6" s="3"/>
      <c r="U6" s="3"/>
    </row>
    <row r="7" spans="1:21" ht="37.5" customHeight="1">
      <c r="B7" s="425"/>
      <c r="C7" s="698" t="s">
        <v>328</v>
      </c>
      <c r="D7" s="1866" t="s">
        <v>506</v>
      </c>
      <c r="E7" s="1866"/>
      <c r="F7" s="1866"/>
      <c r="G7" s="1867"/>
      <c r="H7" s="322"/>
      <c r="I7" s="323"/>
      <c r="J7" s="323"/>
      <c r="K7" s="324"/>
      <c r="L7" s="325"/>
      <c r="M7" s="325"/>
      <c r="N7" s="325"/>
      <c r="O7" s="325"/>
      <c r="P7" s="325"/>
      <c r="Q7" s="3"/>
      <c r="R7" s="3"/>
      <c r="S7" s="3"/>
      <c r="T7" s="3"/>
      <c r="U7" s="3"/>
    </row>
    <row r="8" spans="1:21" ht="37.5" customHeight="1">
      <c r="B8" s="425"/>
      <c r="C8" s="698" t="s">
        <v>329</v>
      </c>
      <c r="D8" s="321" t="s">
        <v>319</v>
      </c>
      <c r="E8" s="323"/>
      <c r="F8" s="323"/>
      <c r="G8" s="323"/>
      <c r="H8" s="1868" t="s">
        <v>320</v>
      </c>
      <c r="I8" s="1194"/>
      <c r="J8" s="1194"/>
      <c r="K8" s="1851"/>
      <c r="L8" s="325"/>
      <c r="M8" s="325"/>
      <c r="N8" s="325"/>
      <c r="O8" s="325"/>
      <c r="P8" s="325"/>
      <c r="Q8" s="3"/>
      <c r="R8" s="3"/>
      <c r="S8" s="3"/>
      <c r="T8" s="3"/>
      <c r="U8" s="3"/>
    </row>
    <row r="9" spans="1:21" ht="37.5" customHeight="1">
      <c r="B9" s="425"/>
      <c r="C9" s="698" t="s">
        <v>330</v>
      </c>
      <c r="D9" s="321" t="s">
        <v>321</v>
      </c>
      <c r="E9" s="323"/>
      <c r="F9" s="323"/>
      <c r="G9" s="323"/>
      <c r="H9" s="1868" t="s">
        <v>322</v>
      </c>
      <c r="I9" s="1194"/>
      <c r="J9" s="1194"/>
      <c r="K9" s="1851"/>
      <c r="L9" s="325"/>
      <c r="M9" s="325"/>
      <c r="N9" s="325"/>
      <c r="O9" s="325"/>
      <c r="P9" s="325"/>
      <c r="Q9" s="3"/>
      <c r="R9" s="3"/>
      <c r="S9" s="3"/>
      <c r="T9" s="3"/>
      <c r="U9" s="3"/>
    </row>
    <row r="10" spans="1:21" ht="37.5" customHeight="1">
      <c r="B10" s="426"/>
      <c r="C10" s="698" t="s">
        <v>331</v>
      </c>
      <c r="D10" s="1869" t="s">
        <v>323</v>
      </c>
      <c r="E10" s="1870"/>
      <c r="F10" s="1870"/>
      <c r="G10" s="1871"/>
      <c r="H10" s="1872" t="s">
        <v>332</v>
      </c>
      <c r="I10" s="1194"/>
      <c r="J10" s="1194"/>
      <c r="K10" s="1851"/>
      <c r="L10" s="327"/>
      <c r="M10" s="327"/>
      <c r="N10" s="327"/>
      <c r="O10" s="327"/>
      <c r="P10" s="327"/>
      <c r="Q10" s="3"/>
      <c r="R10" s="3"/>
      <c r="S10" s="3"/>
      <c r="T10" s="3"/>
      <c r="U10" s="3"/>
    </row>
    <row r="11" spans="1:21" ht="37.5" customHeight="1">
      <c r="B11" s="425"/>
      <c r="C11" s="698" t="s">
        <v>333</v>
      </c>
      <c r="D11" s="1850" t="s">
        <v>324</v>
      </c>
      <c r="E11" s="1194"/>
      <c r="F11" s="1194"/>
      <c r="G11" s="1851"/>
      <c r="H11" s="328"/>
      <c r="I11" s="326"/>
      <c r="J11" s="326"/>
      <c r="K11" s="324"/>
      <c r="L11" s="325"/>
      <c r="M11" s="325"/>
      <c r="N11" s="325"/>
      <c r="O11" s="325"/>
      <c r="P11" s="325"/>
      <c r="Q11" s="3"/>
      <c r="R11" s="3"/>
      <c r="S11" s="3"/>
      <c r="T11" s="3"/>
      <c r="U11" s="3"/>
    </row>
    <row r="12" spans="1:21" ht="51" customHeight="1">
      <c r="B12" s="425"/>
      <c r="C12" s="698" t="s">
        <v>334</v>
      </c>
      <c r="D12" s="321" t="s">
        <v>325</v>
      </c>
      <c r="E12" s="323"/>
      <c r="F12" s="323"/>
      <c r="G12" s="323"/>
      <c r="H12" s="328" t="s">
        <v>336</v>
      </c>
      <c r="I12" s="323"/>
      <c r="J12" s="323"/>
      <c r="K12" s="324"/>
      <c r="L12" s="325"/>
      <c r="M12" s="325"/>
      <c r="N12" s="325"/>
      <c r="O12" s="325"/>
      <c r="P12" s="325"/>
      <c r="Q12" s="3"/>
      <c r="R12" s="3"/>
      <c r="S12" s="3"/>
      <c r="T12" s="3"/>
      <c r="U12" s="3"/>
    </row>
    <row r="13" spans="1:21" ht="37.5" customHeight="1">
      <c r="B13" s="427"/>
      <c r="C13" s="699" t="s">
        <v>335</v>
      </c>
      <c r="D13" s="321" t="s">
        <v>326</v>
      </c>
      <c r="E13" s="323"/>
      <c r="F13" s="323"/>
      <c r="G13" s="323"/>
      <c r="H13" s="1852" t="s">
        <v>352</v>
      </c>
      <c r="I13" s="1853"/>
      <c r="J13" s="1853"/>
      <c r="K13" s="1854"/>
      <c r="L13" s="3"/>
      <c r="M13" s="3"/>
      <c r="N13" s="3"/>
      <c r="O13" s="3"/>
      <c r="P13" s="3"/>
      <c r="Q13" s="3"/>
      <c r="R13" s="3"/>
      <c r="S13" s="3"/>
      <c r="T13" s="3"/>
      <c r="U13" s="3"/>
    </row>
    <row r="14" spans="1:21" ht="37.5" customHeight="1">
      <c r="B14" s="427"/>
      <c r="C14" s="699" t="s">
        <v>337</v>
      </c>
      <c r="D14" s="1855" t="s">
        <v>480</v>
      </c>
      <c r="E14" s="1855"/>
      <c r="F14" s="1855"/>
      <c r="G14" s="1856"/>
      <c r="H14" s="1844" t="s">
        <v>483</v>
      </c>
      <c r="I14" s="1844"/>
      <c r="J14" s="1844"/>
      <c r="K14" s="1844"/>
      <c r="L14" s="3"/>
      <c r="M14" s="3"/>
      <c r="N14" s="3"/>
      <c r="O14" s="3"/>
      <c r="P14" s="3"/>
      <c r="Q14" s="3"/>
      <c r="R14" s="3"/>
      <c r="S14" s="3"/>
      <c r="T14" s="3"/>
      <c r="U14" s="3"/>
    </row>
    <row r="15" spans="1:21" ht="37.5" customHeight="1">
      <c r="B15" s="427"/>
      <c r="C15" s="699" t="s">
        <v>338</v>
      </c>
      <c r="D15" s="1855" t="s">
        <v>327</v>
      </c>
      <c r="E15" s="1855"/>
      <c r="F15" s="1855"/>
      <c r="G15" s="1856"/>
      <c r="H15" s="1844" t="s">
        <v>484</v>
      </c>
      <c r="I15" s="1844"/>
      <c r="J15" s="1844"/>
      <c r="K15" s="1844"/>
      <c r="L15" s="3"/>
      <c r="M15" s="3"/>
      <c r="N15" s="3"/>
      <c r="O15" s="3"/>
      <c r="P15" s="3"/>
      <c r="Q15" s="3"/>
      <c r="R15" s="3"/>
      <c r="S15" s="3"/>
      <c r="T15" s="3"/>
      <c r="U15" s="3"/>
    </row>
    <row r="16" spans="1:21" ht="37.5" customHeight="1">
      <c r="B16" s="427"/>
      <c r="C16" s="699" t="s">
        <v>349</v>
      </c>
      <c r="D16" s="1855" t="s">
        <v>481</v>
      </c>
      <c r="E16" s="1855"/>
      <c r="F16" s="1855"/>
      <c r="G16" s="1856"/>
      <c r="H16" s="1844" t="s">
        <v>350</v>
      </c>
      <c r="I16" s="1844"/>
      <c r="J16" s="1844"/>
      <c r="K16" s="1844"/>
      <c r="L16" s="3"/>
      <c r="M16" s="3"/>
      <c r="N16" s="3"/>
      <c r="O16" s="3"/>
      <c r="P16" s="3"/>
      <c r="Q16" s="3"/>
      <c r="R16" s="3"/>
      <c r="S16" s="3"/>
      <c r="T16" s="3"/>
      <c r="U16" s="3"/>
    </row>
    <row r="17" spans="2:21" ht="37.5" customHeight="1">
      <c r="B17" s="427"/>
      <c r="C17" s="699" t="s">
        <v>475</v>
      </c>
      <c r="D17" s="1855" t="s">
        <v>478</v>
      </c>
      <c r="E17" s="1855"/>
      <c r="F17" s="1855"/>
      <c r="G17" s="1856"/>
      <c r="H17" s="1847" t="s">
        <v>476</v>
      </c>
      <c r="I17" s="1857"/>
      <c r="J17" s="1857"/>
      <c r="K17" s="1858"/>
      <c r="L17" s="3"/>
      <c r="M17" s="3"/>
      <c r="N17" s="3"/>
      <c r="O17" s="3"/>
      <c r="P17" s="3"/>
      <c r="Q17" s="3"/>
      <c r="R17" s="3"/>
      <c r="S17" s="3"/>
      <c r="T17" s="3"/>
      <c r="U17" s="3"/>
    </row>
    <row r="18" spans="2:21" s="717" customFormat="1" ht="37.5" customHeight="1">
      <c r="B18" s="838"/>
      <c r="C18" s="699" t="s">
        <v>477</v>
      </c>
      <c r="D18" s="1855" t="s">
        <v>348</v>
      </c>
      <c r="E18" s="1855"/>
      <c r="F18" s="1855"/>
      <c r="G18" s="1856"/>
      <c r="H18" s="1847" t="s">
        <v>391</v>
      </c>
      <c r="I18" s="1857"/>
      <c r="J18" s="1857"/>
      <c r="K18" s="1858"/>
      <c r="L18" s="793"/>
      <c r="M18" s="793"/>
      <c r="N18" s="793"/>
      <c r="O18" s="793"/>
      <c r="P18" s="793"/>
      <c r="Q18" s="793"/>
      <c r="R18" s="793"/>
      <c r="S18" s="793"/>
      <c r="T18" s="793"/>
      <c r="U18" s="793"/>
    </row>
    <row r="19" spans="2:21" ht="37.5" customHeight="1">
      <c r="B19" s="686"/>
      <c r="C19" s="690" t="s">
        <v>482</v>
      </c>
      <c r="D19" s="1845" t="s">
        <v>608</v>
      </c>
      <c r="E19" s="1845"/>
      <c r="F19" s="1845"/>
      <c r="G19" s="1846"/>
      <c r="H19" s="1847" t="s">
        <v>609</v>
      </c>
      <c r="I19" s="1848"/>
      <c r="J19" s="1848"/>
      <c r="K19" s="1849"/>
      <c r="L19" s="3"/>
      <c r="M19" s="3"/>
      <c r="N19" s="3"/>
      <c r="O19" s="3"/>
      <c r="P19" s="3"/>
      <c r="Q19" s="3"/>
      <c r="R19" s="3"/>
      <c r="S19" s="3"/>
      <c r="T19" s="3"/>
      <c r="U19" s="3"/>
    </row>
    <row r="20" spans="2:21" ht="37.5" customHeight="1">
      <c r="B20" s="686"/>
      <c r="C20" s="888" t="s">
        <v>607</v>
      </c>
      <c r="D20" s="1861" t="s">
        <v>507</v>
      </c>
      <c r="E20" s="1862"/>
      <c r="F20" s="1862"/>
      <c r="G20" s="1862"/>
      <c r="H20" s="1862" t="s">
        <v>483</v>
      </c>
      <c r="I20" s="1862"/>
      <c r="J20" s="1862"/>
      <c r="K20" s="1862"/>
      <c r="L20" s="3"/>
      <c r="M20" s="3"/>
      <c r="N20" s="3"/>
      <c r="O20" s="3"/>
      <c r="P20" s="3"/>
      <c r="Q20" s="3"/>
      <c r="R20" s="3"/>
      <c r="S20" s="3"/>
      <c r="T20" s="3"/>
      <c r="U20" s="3"/>
    </row>
    <row r="21" spans="2:21" ht="37.5" customHeight="1">
      <c r="B21" s="686"/>
      <c r="C21" s="960" t="s">
        <v>610</v>
      </c>
      <c r="D21" s="1859" t="s">
        <v>691</v>
      </c>
      <c r="E21" s="1860"/>
      <c r="F21" s="1860"/>
      <c r="G21" s="1860"/>
      <c r="H21" s="1860" t="s">
        <v>692</v>
      </c>
      <c r="I21" s="1860"/>
      <c r="J21" s="1860"/>
      <c r="K21" s="1860"/>
      <c r="L21" s="3"/>
      <c r="M21" s="3"/>
      <c r="N21" s="3"/>
      <c r="O21" s="3"/>
      <c r="P21" s="3"/>
      <c r="Q21" s="3"/>
      <c r="R21" s="3"/>
      <c r="S21" s="3"/>
      <c r="T21" s="3"/>
      <c r="U21" s="3"/>
    </row>
    <row r="22" spans="2:21" ht="37.5" customHeight="1">
      <c r="L22" s="3"/>
      <c r="M22" s="3"/>
      <c r="N22" s="3"/>
      <c r="O22" s="3"/>
      <c r="P22" s="3"/>
      <c r="Q22" s="3"/>
      <c r="R22" s="3"/>
      <c r="S22" s="3"/>
      <c r="T22" s="3"/>
      <c r="U22" s="3"/>
    </row>
    <row r="23" spans="2:21" ht="37.5" customHeight="1"/>
    <row r="24" spans="2:21" ht="37.5" customHeight="1"/>
    <row r="25" spans="2:21" ht="37.5" customHeight="1"/>
    <row r="26" spans="2:21" ht="37.5" customHeight="1"/>
    <row r="27" spans="2:21" ht="37.5" customHeight="1"/>
    <row r="28" spans="2:21" ht="37.5" customHeight="1"/>
    <row r="29" spans="2:21" ht="37.5" customHeight="1"/>
  </sheetData>
  <mergeCells count="25">
    <mergeCell ref="D21:G21"/>
    <mergeCell ref="H21:K21"/>
    <mergeCell ref="D20:G20"/>
    <mergeCell ref="H20:K20"/>
    <mergeCell ref="H6:K6"/>
    <mergeCell ref="C6:G6"/>
    <mergeCell ref="D7:G7"/>
    <mergeCell ref="H8:K8"/>
    <mergeCell ref="H9:K9"/>
    <mergeCell ref="D18:G18"/>
    <mergeCell ref="H18:K18"/>
    <mergeCell ref="D16:G16"/>
    <mergeCell ref="H16:K16"/>
    <mergeCell ref="D10:G10"/>
    <mergeCell ref="H10:K10"/>
    <mergeCell ref="D15:G15"/>
    <mergeCell ref="H15:K15"/>
    <mergeCell ref="D19:G19"/>
    <mergeCell ref="H19:K19"/>
    <mergeCell ref="D11:G11"/>
    <mergeCell ref="H13:K13"/>
    <mergeCell ref="D17:G17"/>
    <mergeCell ref="H17:K17"/>
    <mergeCell ref="D14:G14"/>
    <mergeCell ref="H14:K14"/>
  </mergeCells>
  <phoneticPr fontId="2"/>
  <printOptions horizontalCentered="1"/>
  <pageMargins left="0.59055118110236227" right="0.19685039370078741" top="0.59055118110236227" bottom="0.59055118110236227" header="0.39370078740157483" footer="0.31496062992125984"/>
  <pageSetup paperSize="9" orientation="portrait" horizontalDpi="300" r:id="rId1"/>
  <headerFooter alignWithMargins="0">
    <oddHeader>&amp;R&amp;10&amp;F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view="pageBreakPreview" zoomScale="90" zoomScaleNormal="100" zoomScaleSheetLayoutView="90" workbookViewId="0">
      <selection activeCell="D30" sqref="D30"/>
    </sheetView>
  </sheetViews>
  <sheetFormatPr defaultRowHeight="13.5"/>
  <cols>
    <col min="1" max="1" width="0.75" customWidth="1"/>
    <col min="2" max="2" width="22.375" style="1" customWidth="1"/>
    <col min="3" max="14" width="6.375" customWidth="1"/>
    <col min="15" max="15" width="1.125" customWidth="1"/>
  </cols>
  <sheetData>
    <row r="1" spans="1:19" ht="24" customHeight="1">
      <c r="A1" s="1234" t="s">
        <v>686</v>
      </c>
      <c r="B1" s="1234"/>
      <c r="C1" s="1234"/>
      <c r="D1" s="1234"/>
      <c r="E1" s="1234"/>
      <c r="F1" s="1234"/>
      <c r="G1" s="1234"/>
      <c r="H1" s="1234"/>
      <c r="I1" s="1234"/>
      <c r="J1" s="1234"/>
      <c r="K1" s="1234"/>
      <c r="L1" s="1234"/>
      <c r="M1" s="1234"/>
      <c r="N1" s="1234"/>
    </row>
    <row r="2" spans="1:19" ht="12.75" customHeight="1" thickBot="1">
      <c r="A2" s="21"/>
      <c r="B2" s="21"/>
      <c r="C2" s="21"/>
      <c r="D2" s="21"/>
      <c r="E2" s="21"/>
      <c r="F2" s="21"/>
      <c r="G2" s="21"/>
      <c r="H2" s="21"/>
      <c r="I2" s="21"/>
      <c r="J2" s="21"/>
      <c r="K2" s="21"/>
      <c r="L2" s="21"/>
      <c r="M2" s="21"/>
      <c r="N2" s="21"/>
    </row>
    <row r="3" spans="1:19" ht="24" customHeight="1" thickBot="1">
      <c r="A3" s="2" t="s">
        <v>217</v>
      </c>
      <c r="G3" s="3"/>
      <c r="H3" s="3"/>
      <c r="I3" s="1249">
        <f>+入力表!D55</f>
        <v>0</v>
      </c>
      <c r="J3" s="1250"/>
      <c r="K3" s="1250"/>
      <c r="L3" s="1250"/>
      <c r="M3" s="1250"/>
      <c r="N3" s="1251"/>
    </row>
    <row r="4" spans="1:19" ht="10.5" customHeight="1" thickBot="1"/>
    <row r="5" spans="1:19" ht="30" customHeight="1">
      <c r="B5" s="17" t="s">
        <v>65</v>
      </c>
      <c r="C5" s="1235">
        <f>入力表!B7</f>
        <v>0</v>
      </c>
      <c r="D5" s="1236"/>
      <c r="E5" s="1236"/>
      <c r="F5" s="1236"/>
      <c r="G5" s="1236"/>
      <c r="H5" s="1236"/>
      <c r="I5" s="1236"/>
      <c r="J5" s="1236"/>
      <c r="K5" s="1236"/>
      <c r="L5" s="1236"/>
      <c r="M5" s="1236"/>
      <c r="N5" s="1237"/>
      <c r="O5" s="1"/>
    </row>
    <row r="6" spans="1:19" ht="30" customHeight="1">
      <c r="B6" s="16" t="s">
        <v>625</v>
      </c>
      <c r="C6" s="1238">
        <f>入力表!C7</f>
        <v>0</v>
      </c>
      <c r="D6" s="1218"/>
      <c r="E6" s="1218"/>
      <c r="F6" s="1218"/>
      <c r="G6" s="1218"/>
      <c r="H6" s="1218"/>
      <c r="I6" s="1218"/>
      <c r="J6" s="1218"/>
      <c r="K6" s="1218"/>
      <c r="L6" s="1218"/>
      <c r="M6" s="1218"/>
      <c r="N6" s="1220"/>
    </row>
    <row r="7" spans="1:19" ht="20.25" customHeight="1">
      <c r="B7" s="1180" t="s">
        <v>12</v>
      </c>
      <c r="C7" s="1239">
        <f>入力表!D7</f>
        <v>0</v>
      </c>
      <c r="D7" s="1240"/>
      <c r="E7" s="1240"/>
      <c r="F7" s="1240"/>
      <c r="G7" s="1240"/>
      <c r="H7" s="1240"/>
      <c r="I7" s="1240"/>
      <c r="J7" s="1240"/>
      <c r="K7" s="1240"/>
      <c r="L7" s="1240"/>
      <c r="M7" s="1240"/>
      <c r="N7" s="1241"/>
    </row>
    <row r="8" spans="1:19" ht="20.25" customHeight="1">
      <c r="B8" s="1242"/>
      <c r="C8" s="1243">
        <f>入力表!E7</f>
        <v>0</v>
      </c>
      <c r="D8" s="1137"/>
      <c r="E8" s="1244"/>
      <c r="F8" s="1244"/>
      <c r="G8" s="1244"/>
      <c r="H8" s="1244"/>
      <c r="I8" s="1244"/>
      <c r="J8" s="1244"/>
      <c r="K8" s="1244"/>
      <c r="L8" s="1244"/>
      <c r="M8" s="1244"/>
      <c r="N8" s="1245"/>
    </row>
    <row r="9" spans="1:19" ht="24.75" customHeight="1">
      <c r="B9" s="80" t="s">
        <v>31</v>
      </c>
      <c r="C9" s="1252">
        <f>入力表!F7</f>
        <v>0</v>
      </c>
      <c r="D9" s="1253"/>
      <c r="E9" s="1253"/>
      <c r="F9" s="1253"/>
      <c r="G9" s="1253"/>
      <c r="H9" s="1253"/>
      <c r="I9" s="1253"/>
      <c r="J9" s="1253"/>
      <c r="K9" s="1253"/>
      <c r="L9" s="1253"/>
      <c r="M9" s="1253"/>
      <c r="N9" s="1254"/>
    </row>
    <row r="10" spans="1:19" ht="30" customHeight="1">
      <c r="B10" s="142" t="s">
        <v>11</v>
      </c>
      <c r="C10" s="1246">
        <f>入力表!O7</f>
        <v>0</v>
      </c>
      <c r="D10" s="1247"/>
      <c r="E10" s="1247"/>
      <c r="F10" s="1247"/>
      <c r="G10" s="1247"/>
      <c r="H10" s="1247"/>
      <c r="I10" s="1247"/>
      <c r="J10" s="1247"/>
      <c r="K10" s="1247"/>
      <c r="L10" s="1247"/>
      <c r="M10" s="1247"/>
      <c r="N10" s="1248"/>
    </row>
    <row r="11" spans="1:19" ht="36" customHeight="1">
      <c r="B11" s="16" t="s">
        <v>59</v>
      </c>
      <c r="C11" s="1238">
        <f>入力表!P7</f>
        <v>0</v>
      </c>
      <c r="D11" s="1218"/>
      <c r="E11" s="1218"/>
      <c r="F11" s="1218"/>
      <c r="G11" s="1218"/>
      <c r="H11" s="1218"/>
      <c r="I11" s="1218"/>
      <c r="J11" s="1218"/>
      <c r="K11" s="1218"/>
      <c r="L11" s="1218"/>
      <c r="M11" s="1218"/>
      <c r="N11" s="1220"/>
    </row>
    <row r="12" spans="1:19" ht="28.5" customHeight="1">
      <c r="B12" s="15" t="s">
        <v>650</v>
      </c>
      <c r="C12" s="1238">
        <f>入力表!Q7</f>
        <v>0</v>
      </c>
      <c r="D12" s="1218"/>
      <c r="E12" s="1218"/>
      <c r="F12" s="1218"/>
      <c r="G12" s="1218"/>
      <c r="H12" s="1218"/>
      <c r="I12" s="1218"/>
      <c r="J12" s="1218"/>
      <c r="K12" s="1218"/>
      <c r="L12" s="1218"/>
      <c r="M12" s="1218"/>
      <c r="N12" s="1220"/>
    </row>
    <row r="13" spans="1:19" ht="30" customHeight="1">
      <c r="B13" s="1178" t="s">
        <v>22</v>
      </c>
      <c r="C13" s="1302" t="s">
        <v>208</v>
      </c>
      <c r="D13" s="1303"/>
      <c r="E13" s="1270">
        <f>入力表!R7</f>
        <v>0</v>
      </c>
      <c r="F13" s="1271"/>
      <c r="G13" s="1225"/>
      <c r="H13" s="1225"/>
      <c r="I13" s="1272"/>
      <c r="J13" s="1272"/>
      <c r="K13" s="1272"/>
      <c r="L13" s="1272"/>
      <c r="M13" s="1272"/>
      <c r="N13" s="1273"/>
      <c r="O13" s="13"/>
      <c r="P13" s="6"/>
      <c r="Q13" s="6"/>
      <c r="R13" s="6"/>
      <c r="S13" s="6"/>
    </row>
    <row r="14" spans="1:19" ht="30" customHeight="1">
      <c r="B14" s="1179"/>
      <c r="C14" s="1304" t="s">
        <v>20</v>
      </c>
      <c r="D14" s="1305"/>
      <c r="E14" s="1274">
        <f>入力表!S7</f>
        <v>0</v>
      </c>
      <c r="F14" s="1275"/>
      <c r="G14" s="1275"/>
      <c r="H14" s="1275"/>
      <c r="I14" s="1275"/>
      <c r="J14" s="1275"/>
      <c r="K14" s="1275"/>
      <c r="L14" s="1275"/>
      <c r="M14" s="1275"/>
      <c r="N14" s="1276"/>
    </row>
    <row r="15" spans="1:19" ht="30" customHeight="1">
      <c r="B15" s="1179"/>
      <c r="C15" s="1304" t="s">
        <v>21</v>
      </c>
      <c r="D15" s="1305"/>
      <c r="E15" s="1274">
        <f>入力表!T7</f>
        <v>0</v>
      </c>
      <c r="F15" s="1275"/>
      <c r="G15" s="1275"/>
      <c r="H15" s="1275"/>
      <c r="I15" s="1275"/>
      <c r="J15" s="1275"/>
      <c r="K15" s="1275"/>
      <c r="L15" s="1275"/>
      <c r="M15" s="1275"/>
      <c r="N15" s="1276"/>
    </row>
    <row r="16" spans="1:19" ht="30" customHeight="1" thickBot="1">
      <c r="B16" s="1179"/>
      <c r="C16" s="1285" t="s">
        <v>219</v>
      </c>
      <c r="D16" s="1286"/>
      <c r="E16" s="1282">
        <f>入力表!U7</f>
        <v>0</v>
      </c>
      <c r="F16" s="1283"/>
      <c r="G16" s="1283"/>
      <c r="H16" s="1283"/>
      <c r="I16" s="1283"/>
      <c r="J16" s="1283"/>
      <c r="K16" s="1283"/>
      <c r="L16" s="1283"/>
      <c r="M16" s="1283"/>
      <c r="N16" s="1284"/>
    </row>
    <row r="17" spans="2:19" ht="27" customHeight="1" thickTop="1">
      <c r="B17" s="1182" t="s">
        <v>455</v>
      </c>
      <c r="C17" s="1185" t="s">
        <v>381</v>
      </c>
      <c r="D17" s="1186"/>
      <c r="E17" s="1287"/>
      <c r="F17" s="1288"/>
      <c r="G17" s="1289"/>
      <c r="H17" s="1289"/>
      <c r="I17" s="1290"/>
      <c r="J17" s="1290"/>
      <c r="K17" s="1290"/>
      <c r="L17" s="1290"/>
      <c r="M17" s="1290"/>
      <c r="N17" s="1291"/>
      <c r="O17" s="6"/>
      <c r="P17" s="6"/>
      <c r="Q17" s="6"/>
      <c r="R17" s="6"/>
      <c r="S17" s="6"/>
    </row>
    <row r="18" spans="2:19" ht="27" customHeight="1">
      <c r="B18" s="1183"/>
      <c r="C18" s="1292" t="s">
        <v>382</v>
      </c>
      <c r="D18" s="1293"/>
      <c r="E18" s="1294"/>
      <c r="F18" s="1295"/>
      <c r="G18" s="1295"/>
      <c r="H18" s="1295"/>
      <c r="I18" s="1295"/>
      <c r="J18" s="1295"/>
      <c r="K18" s="1295"/>
      <c r="L18" s="1295"/>
      <c r="M18" s="1295"/>
      <c r="N18" s="1296"/>
    </row>
    <row r="19" spans="2:19" ht="27" customHeight="1" thickBot="1">
      <c r="B19" s="1184"/>
      <c r="C19" s="1297" t="s">
        <v>384</v>
      </c>
      <c r="D19" s="1298"/>
      <c r="E19" s="1299"/>
      <c r="F19" s="1300"/>
      <c r="G19" s="1300"/>
      <c r="H19" s="1300"/>
      <c r="I19" s="1300"/>
      <c r="J19" s="1300"/>
      <c r="K19" s="1300"/>
      <c r="L19" s="1300"/>
      <c r="M19" s="1300"/>
      <c r="N19" s="1301"/>
    </row>
    <row r="20" spans="2:19" ht="36" customHeight="1" thickTop="1" thickBot="1">
      <c r="B20" s="18" t="s">
        <v>500</v>
      </c>
      <c r="C20" s="1278">
        <f>入力表!B13</f>
        <v>0</v>
      </c>
      <c r="D20" s="1279"/>
      <c r="E20" s="1279"/>
      <c r="F20" s="1279"/>
      <c r="G20" s="1277" t="s">
        <v>207</v>
      </c>
      <c r="H20" s="1277"/>
      <c r="I20" s="1280"/>
      <c r="J20" s="1280"/>
      <c r="K20" s="1280"/>
      <c r="L20" s="1280"/>
      <c r="M20" s="1280"/>
      <c r="N20" s="1281"/>
    </row>
    <row r="21" spans="2:19" ht="30" customHeight="1" thickTop="1" thickBot="1">
      <c r="B21" s="423" t="s">
        <v>461</v>
      </c>
      <c r="C21" s="1189">
        <f>入力表!C13</f>
        <v>0</v>
      </c>
      <c r="D21" s="1190"/>
      <c r="E21" s="1260" t="s">
        <v>68</v>
      </c>
      <c r="F21" s="1261"/>
      <c r="G21" s="1259" t="s">
        <v>388</v>
      </c>
      <c r="H21" s="1259"/>
      <c r="I21" s="1257">
        <f>入力表!D13</f>
        <v>0</v>
      </c>
      <c r="J21" s="1257"/>
      <c r="K21" s="1259" t="s">
        <v>389</v>
      </c>
      <c r="L21" s="1259"/>
      <c r="M21" s="1257">
        <f>入力表!E13</f>
        <v>0</v>
      </c>
      <c r="N21" s="1258"/>
    </row>
    <row r="22" spans="2:19" ht="30" customHeight="1" thickTop="1" thickBot="1">
      <c r="B22" s="422" t="s">
        <v>460</v>
      </c>
      <c r="C22" s="1187">
        <f>入力表!F13</f>
        <v>0</v>
      </c>
      <c r="D22" s="1188"/>
      <c r="E22" s="1260" t="s">
        <v>68</v>
      </c>
      <c r="F22" s="1262"/>
      <c r="G22" s="1269"/>
      <c r="H22" s="1264"/>
      <c r="I22" s="1264"/>
      <c r="J22" s="1264"/>
      <c r="K22" s="1264"/>
      <c r="L22" s="1264"/>
      <c r="M22" s="1264"/>
      <c r="N22" s="1265"/>
    </row>
    <row r="23" spans="2:19" ht="30" customHeight="1" thickTop="1">
      <c r="B23" s="18" t="s">
        <v>27</v>
      </c>
      <c r="C23" s="1195" t="s">
        <v>191</v>
      </c>
      <c r="D23" s="1196"/>
      <c r="E23" s="1255">
        <f>入力表!G13</f>
        <v>0</v>
      </c>
      <c r="F23" s="1256"/>
      <c r="G23" s="1266" t="s">
        <v>192</v>
      </c>
      <c r="H23" s="1196"/>
      <c r="I23" s="1255">
        <f>入力表!H13</f>
        <v>0</v>
      </c>
      <c r="J23" s="1256"/>
      <c r="K23" s="1267" t="s">
        <v>125</v>
      </c>
      <c r="L23" s="1268"/>
      <c r="M23" s="1255">
        <f>入力表!I13</f>
        <v>0</v>
      </c>
      <c r="N23" s="1263"/>
    </row>
    <row r="24" spans="2:19" ht="36" customHeight="1">
      <c r="B24" s="1180" t="s">
        <v>79</v>
      </c>
      <c r="C24" s="1197" t="s">
        <v>474</v>
      </c>
      <c r="D24" s="1198"/>
      <c r="E24" s="1227">
        <f>入力表!J13</f>
        <v>0</v>
      </c>
      <c r="F24" s="1228"/>
      <c r="G24" s="1225" t="s">
        <v>19</v>
      </c>
      <c r="H24" s="1226"/>
      <c r="I24" s="1229" t="s">
        <v>472</v>
      </c>
      <c r="J24" s="1198"/>
      <c r="K24" s="1230">
        <f>入力表!K13</f>
        <v>0</v>
      </c>
      <c r="L24" s="1231"/>
      <c r="M24" s="1232" t="s">
        <v>19</v>
      </c>
      <c r="N24" s="1233"/>
    </row>
    <row r="25" spans="2:19" ht="36" customHeight="1">
      <c r="B25" s="1191"/>
      <c r="C25" s="1199" t="s">
        <v>459</v>
      </c>
      <c r="D25" s="1200"/>
      <c r="E25" s="1222">
        <f>入力表!L13</f>
        <v>0</v>
      </c>
      <c r="F25" s="1223"/>
      <c r="G25" s="1223"/>
      <c r="H25" s="1223"/>
      <c r="I25" s="1223"/>
      <c r="J25" s="1223"/>
      <c r="K25" s="1223"/>
      <c r="L25" s="1223"/>
      <c r="M25" s="1223"/>
      <c r="N25" s="1224"/>
    </row>
    <row r="26" spans="2:19" ht="36" customHeight="1">
      <c r="B26" s="1191"/>
      <c r="C26" s="1201" t="s">
        <v>456</v>
      </c>
      <c r="D26" s="1202"/>
      <c r="E26" s="1208" t="s">
        <v>470</v>
      </c>
      <c r="F26" s="1209"/>
      <c r="G26" s="1210">
        <f>入力表!V7</f>
        <v>0</v>
      </c>
      <c r="H26" s="1211"/>
      <c r="I26" s="543" t="s">
        <v>458</v>
      </c>
      <c r="J26" s="1212">
        <f>入力表!W7</f>
        <v>0</v>
      </c>
      <c r="K26" s="1213"/>
      <c r="L26" s="1213"/>
      <c r="M26" s="1213"/>
      <c r="N26" s="1214"/>
    </row>
    <row r="27" spans="2:19" ht="36" customHeight="1">
      <c r="B27" s="1192"/>
      <c r="C27" s="1195"/>
      <c r="D27" s="1203"/>
      <c r="E27" s="1206" t="s">
        <v>457</v>
      </c>
      <c r="F27" s="1207"/>
      <c r="G27" s="1215">
        <f>入力表!X7</f>
        <v>0</v>
      </c>
      <c r="H27" s="1216"/>
      <c r="I27" s="1216"/>
      <c r="J27" s="1216"/>
      <c r="K27" s="1216"/>
      <c r="L27" s="1216"/>
      <c r="M27" s="1216"/>
      <c r="N27" s="1217"/>
    </row>
    <row r="28" spans="2:19" ht="30" customHeight="1">
      <c r="B28" s="18" t="s">
        <v>126</v>
      </c>
      <c r="C28" s="1193">
        <f>入力表!M13</f>
        <v>0</v>
      </c>
      <c r="D28" s="1194"/>
      <c r="E28" s="1218" t="s">
        <v>19</v>
      </c>
      <c r="F28" s="1219"/>
      <c r="G28" s="1204" t="s">
        <v>313</v>
      </c>
      <c r="H28" s="1109"/>
      <c r="I28" s="1109"/>
      <c r="J28" s="1205"/>
      <c r="K28" s="1221">
        <f>+入力表!N13</f>
        <v>0</v>
      </c>
      <c r="L28" s="1194"/>
      <c r="M28" s="1218" t="s">
        <v>19</v>
      </c>
      <c r="N28" s="1220"/>
    </row>
    <row r="29" spans="2:19" ht="30" customHeight="1">
      <c r="B29" s="1180" t="s">
        <v>35</v>
      </c>
      <c r="C29" s="668" t="s">
        <v>435</v>
      </c>
      <c r="D29" s="669" t="str">
        <f>IF(入力表!O13="可","可","不可")</f>
        <v>不可</v>
      </c>
      <c r="E29" s="670" t="s">
        <v>436</v>
      </c>
      <c r="F29" s="671" t="str">
        <f>IF(入力表!P13="可","可","不可")</f>
        <v>不可</v>
      </c>
      <c r="G29" s="670" t="s">
        <v>437</v>
      </c>
      <c r="H29" s="671" t="str">
        <f>IF(入力表!Q13="可","可","不可")</f>
        <v>不可</v>
      </c>
      <c r="I29" s="672" t="s">
        <v>443</v>
      </c>
      <c r="J29" s="669" t="str">
        <f>IF(入力表!R13="可","可","不可")</f>
        <v>不可</v>
      </c>
      <c r="K29" s="670" t="s">
        <v>444</v>
      </c>
      <c r="L29" s="673" t="str">
        <f>IF(入力表!S13="可","可","不可")</f>
        <v>不可</v>
      </c>
      <c r="M29" s="971" t="s">
        <v>639</v>
      </c>
      <c r="N29" s="972" t="str">
        <f>IF(入力表!T13="可","可","不可")</f>
        <v>不可</v>
      </c>
      <c r="O29" s="973"/>
      <c r="P29" s="3"/>
    </row>
    <row r="30" spans="2:19" ht="30" customHeight="1" thickBot="1">
      <c r="B30" s="1181"/>
      <c r="C30" s="480" t="s">
        <v>440</v>
      </c>
      <c r="D30" s="479" t="str">
        <f>IF(入力表!U13="可","可","不可")</f>
        <v>不可</v>
      </c>
      <c r="E30" s="974" t="s">
        <v>440</v>
      </c>
      <c r="F30" s="975" t="str">
        <f>IF(入力表!V13="可","可","不可")</f>
        <v>不可</v>
      </c>
      <c r="G30" s="974" t="s">
        <v>445</v>
      </c>
      <c r="H30" s="975" t="str">
        <f>IF(入力表!W13="可","可","不可")</f>
        <v>不可</v>
      </c>
      <c r="I30" s="974" t="s">
        <v>446</v>
      </c>
      <c r="J30" s="975" t="s">
        <v>446</v>
      </c>
      <c r="K30" s="974" t="s">
        <v>446</v>
      </c>
      <c r="L30" s="976" t="s">
        <v>446</v>
      </c>
      <c r="M30" s="977" t="s">
        <v>446</v>
      </c>
      <c r="N30" s="978" t="s">
        <v>446</v>
      </c>
    </row>
    <row r="31" spans="2:19" ht="30" customHeight="1">
      <c r="B31" s="8"/>
    </row>
    <row r="32" spans="2:19" ht="30" customHeight="1">
      <c r="B32" s="8"/>
    </row>
    <row r="33" spans="2:2" ht="30" customHeight="1">
      <c r="B33" s="8"/>
    </row>
    <row r="34" spans="2:2" ht="30" customHeight="1">
      <c r="B34" s="8"/>
    </row>
    <row r="35" spans="2:2" ht="30" customHeight="1">
      <c r="B35" s="8"/>
    </row>
    <row r="36" spans="2:2" ht="30" customHeight="1">
      <c r="B36" s="8"/>
    </row>
    <row r="37" spans="2:2" ht="30" customHeight="1">
      <c r="B37" s="8"/>
    </row>
    <row r="38" spans="2:2" ht="30" customHeight="1">
      <c r="B38" s="8"/>
    </row>
    <row r="39" spans="2:2" ht="30" customHeight="1">
      <c r="B39" s="8"/>
    </row>
    <row r="40" spans="2:2" ht="30" customHeight="1">
      <c r="B40" s="8"/>
    </row>
    <row r="41" spans="2:2" ht="30" customHeight="1">
      <c r="B41" s="8"/>
    </row>
    <row r="42" spans="2:2" ht="30" customHeight="1">
      <c r="B42" s="8"/>
    </row>
    <row r="43" spans="2:2" ht="30" customHeight="1">
      <c r="B43" s="8"/>
    </row>
    <row r="44" spans="2:2">
      <c r="B44" s="8"/>
    </row>
    <row r="45" spans="2:2">
      <c r="B45" s="8"/>
    </row>
    <row r="46" spans="2:2">
      <c r="B46" s="8"/>
    </row>
    <row r="47" spans="2:2">
      <c r="B47" s="8"/>
    </row>
    <row r="48" spans="2:2">
      <c r="B48" s="8"/>
    </row>
    <row r="49" spans="2:2">
      <c r="B49" s="8"/>
    </row>
    <row r="50" spans="2:2">
      <c r="B50" s="8"/>
    </row>
    <row r="51" spans="2:2">
      <c r="B51" s="8"/>
    </row>
  </sheetData>
  <sheetProtection formatCells="0" formatColumns="0" formatRows="0"/>
  <mergeCells count="69">
    <mergeCell ref="E13:N13"/>
    <mergeCell ref="E14:N14"/>
    <mergeCell ref="G20:H20"/>
    <mergeCell ref="C20:F20"/>
    <mergeCell ref="I20:N20"/>
    <mergeCell ref="E15:N15"/>
    <mergeCell ref="E16:N16"/>
    <mergeCell ref="C16:D16"/>
    <mergeCell ref="E17:N17"/>
    <mergeCell ref="C18:D18"/>
    <mergeCell ref="E18:N18"/>
    <mergeCell ref="C19:D19"/>
    <mergeCell ref="E19:N19"/>
    <mergeCell ref="C13:D13"/>
    <mergeCell ref="C14:D14"/>
    <mergeCell ref="C15:D15"/>
    <mergeCell ref="E23:F23"/>
    <mergeCell ref="M21:N21"/>
    <mergeCell ref="K21:L21"/>
    <mergeCell ref="I21:J21"/>
    <mergeCell ref="E21:F21"/>
    <mergeCell ref="E22:F22"/>
    <mergeCell ref="G21:H21"/>
    <mergeCell ref="M23:N23"/>
    <mergeCell ref="I22:J22"/>
    <mergeCell ref="I23:J23"/>
    <mergeCell ref="M22:N22"/>
    <mergeCell ref="G23:H23"/>
    <mergeCell ref="K23:L23"/>
    <mergeCell ref="K22:L22"/>
    <mergeCell ref="G22:H22"/>
    <mergeCell ref="C10:N10"/>
    <mergeCell ref="C12:N12"/>
    <mergeCell ref="C11:N11"/>
    <mergeCell ref="I3:N3"/>
    <mergeCell ref="C9:N9"/>
    <mergeCell ref="A1:N1"/>
    <mergeCell ref="C5:N5"/>
    <mergeCell ref="C6:N6"/>
    <mergeCell ref="C7:N7"/>
    <mergeCell ref="B7:B8"/>
    <mergeCell ref="C8:N8"/>
    <mergeCell ref="E25:N25"/>
    <mergeCell ref="G24:H24"/>
    <mergeCell ref="E24:F24"/>
    <mergeCell ref="I24:J24"/>
    <mergeCell ref="K24:L24"/>
    <mergeCell ref="M24:N24"/>
    <mergeCell ref="G28:J28"/>
    <mergeCell ref="E27:F27"/>
    <mergeCell ref="E26:F26"/>
    <mergeCell ref="G26:H26"/>
    <mergeCell ref="J26:N26"/>
    <mergeCell ref="G27:N27"/>
    <mergeCell ref="E28:F28"/>
    <mergeCell ref="M28:N28"/>
    <mergeCell ref="K28:L28"/>
    <mergeCell ref="B13:B16"/>
    <mergeCell ref="B29:B30"/>
    <mergeCell ref="B17:B19"/>
    <mergeCell ref="C17:D17"/>
    <mergeCell ref="C22:D22"/>
    <mergeCell ref="C21:D21"/>
    <mergeCell ref="B24:B27"/>
    <mergeCell ref="C28:D28"/>
    <mergeCell ref="C23:D23"/>
    <mergeCell ref="C24:D24"/>
    <mergeCell ref="C25:D25"/>
    <mergeCell ref="C26:D27"/>
  </mergeCells>
  <phoneticPr fontId="2"/>
  <conditionalFormatting sqref="C20">
    <cfRule type="cellIs" dxfId="95" priority="1" stopIfTrue="1" operator="greaterThan">
      <formula>50000</formula>
    </cfRule>
  </conditionalFormatting>
  <conditionalFormatting sqref="C21:D21">
    <cfRule type="cellIs" dxfId="94" priority="2" stopIfTrue="1" operator="lessThan">
      <formula>300</formula>
    </cfRule>
  </conditionalFormatting>
  <dataValidations count="1">
    <dataValidation type="custom" allowBlank="1" showInputMessage="1" showErrorMessage="1" sqref="I3:N3 C5:N12 E13:N16 C20:F20 I21:J21 M21:N21 C21:D22 I23:J23 M23:N23 E23:F24 K24:L24 E25:N25 G26:H26 J26:N26 G27:N27 C28:D28 K28:L28 J29 L29 N29 D29:D30 F29:F30 H29:H30">
      <formula1>""</formula1>
    </dataValidation>
  </dataValidations>
  <printOptions horizontalCentered="1"/>
  <pageMargins left="0.59055118110236227" right="0.19685039370078741" top="0.59055118110236227" bottom="0.59055118110236227" header="0.39370078740157483" footer="0.31496062992125984"/>
  <pageSetup paperSize="9" scale="94" orientation="portrait" r:id="rId1"/>
  <headerFooter alignWithMargins="0">
    <oddHeader>&amp;R&amp;10&amp;F</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193"/>
  <sheetViews>
    <sheetView showZeros="0" view="pageBreakPreview" zoomScale="90" zoomScaleNormal="100" zoomScaleSheetLayoutView="90" workbookViewId="0">
      <selection activeCell="B11" sqref="B11"/>
    </sheetView>
  </sheetViews>
  <sheetFormatPr defaultColWidth="9" defaultRowHeight="13.5"/>
  <cols>
    <col min="1" max="1" width="2.75" style="717" customWidth="1"/>
    <col min="2" max="2" width="11.125" style="717" customWidth="1"/>
    <col min="3" max="3" width="6.625" style="718" customWidth="1"/>
    <col min="4" max="4" width="7.75" style="718" customWidth="1"/>
    <col min="5" max="5" width="14.375" style="717" customWidth="1"/>
    <col min="6" max="6" width="14.375" style="718" customWidth="1"/>
    <col min="7" max="14" width="6.625" style="718" customWidth="1"/>
    <col min="15" max="15" width="12.625" style="717" customWidth="1"/>
    <col min="16" max="16" width="8.625" style="719" customWidth="1"/>
    <col min="17" max="17" width="8.25" style="717" customWidth="1"/>
    <col min="18" max="19" width="3.125" style="717" customWidth="1"/>
    <col min="20" max="20" width="3.125" style="719" customWidth="1"/>
    <col min="21" max="63" width="3.125" style="717" customWidth="1"/>
    <col min="64" max="16384" width="9" style="717"/>
  </cols>
  <sheetData>
    <row r="1" spans="1:62" ht="17.25">
      <c r="A1" s="2" t="s">
        <v>557</v>
      </c>
    </row>
    <row r="2" spans="1:62" ht="15" customHeight="1" thickBot="1"/>
    <row r="3" spans="1:62" ht="28.5" customHeight="1" thickBot="1">
      <c r="B3" s="1309" t="s">
        <v>604</v>
      </c>
      <c r="C3" s="1307"/>
      <c r="D3" s="1308"/>
      <c r="E3" s="884" t="s">
        <v>132</v>
      </c>
      <c r="F3" s="1306">
        <f>入力表!X13</f>
        <v>0</v>
      </c>
      <c r="G3" s="1307"/>
      <c r="H3" s="1309" t="s">
        <v>131</v>
      </c>
      <c r="I3" s="1310"/>
      <c r="J3" s="1306">
        <f>入力表!Y13</f>
        <v>0</v>
      </c>
      <c r="K3" s="1307"/>
      <c r="L3" s="1307"/>
      <c r="M3" s="1307"/>
      <c r="N3" s="1308"/>
      <c r="O3" s="720"/>
      <c r="P3" s="717"/>
      <c r="T3" s="718"/>
    </row>
    <row r="4" spans="1:62" ht="10.5" customHeight="1"/>
    <row r="5" spans="1:62" ht="20.25" customHeight="1">
      <c r="B5" s="717" t="s">
        <v>558</v>
      </c>
      <c r="C5" s="721"/>
      <c r="D5" s="722"/>
    </row>
    <row r="6" spans="1:62" ht="9.75" customHeight="1" thickBot="1"/>
    <row r="7" spans="1:62" ht="57" customHeight="1" thickBot="1">
      <c r="B7" s="723" t="s">
        <v>629</v>
      </c>
      <c r="C7" s="724" t="s">
        <v>13</v>
      </c>
      <c r="D7" s="725" t="s">
        <v>559</v>
      </c>
      <c r="E7" s="725" t="s">
        <v>560</v>
      </c>
      <c r="F7" s="725" t="s">
        <v>15</v>
      </c>
      <c r="G7" s="724" t="s">
        <v>14</v>
      </c>
      <c r="H7" s="725" t="s">
        <v>561</v>
      </c>
      <c r="I7" s="725" t="s">
        <v>562</v>
      </c>
      <c r="J7" s="856" t="s">
        <v>617</v>
      </c>
      <c r="K7" s="856" t="s">
        <v>618</v>
      </c>
      <c r="L7" s="856" t="s">
        <v>619</v>
      </c>
      <c r="M7" s="725" t="s">
        <v>563</v>
      </c>
      <c r="N7" s="724" t="s">
        <v>41</v>
      </c>
      <c r="O7" s="724" t="s">
        <v>40</v>
      </c>
      <c r="P7" s="726" t="s">
        <v>565</v>
      </c>
      <c r="Q7" s="860" t="s">
        <v>564</v>
      </c>
      <c r="T7" s="717"/>
    </row>
    <row r="8" spans="1:62" ht="21.95" customHeight="1">
      <c r="A8" s="1314" t="s">
        <v>133</v>
      </c>
      <c r="B8" s="861" t="s">
        <v>654</v>
      </c>
      <c r="C8" s="862" t="s">
        <v>501</v>
      </c>
      <c r="D8" s="863" t="s">
        <v>134</v>
      </c>
      <c r="E8" s="864" t="s">
        <v>566</v>
      </c>
      <c r="F8" s="865" t="s">
        <v>567</v>
      </c>
      <c r="G8" s="863">
        <v>30</v>
      </c>
      <c r="H8" s="863">
        <v>60</v>
      </c>
      <c r="I8" s="863">
        <v>30</v>
      </c>
      <c r="J8" s="863">
        <v>20</v>
      </c>
      <c r="K8" s="863">
        <v>5</v>
      </c>
      <c r="L8" s="863">
        <v>15</v>
      </c>
      <c r="M8" s="863" t="s">
        <v>134</v>
      </c>
      <c r="N8" s="863" t="s">
        <v>568</v>
      </c>
      <c r="O8" s="866" t="s">
        <v>569</v>
      </c>
      <c r="P8" s="867" t="s">
        <v>568</v>
      </c>
      <c r="Q8" s="857">
        <f t="shared" ref="Q8:Q37" si="0">(L8+K8)/(J8+K8)*100</f>
        <v>80</v>
      </c>
      <c r="T8" s="717"/>
    </row>
    <row r="9" spans="1:62" ht="21.95" customHeight="1">
      <c r="A9" s="1314"/>
      <c r="B9" s="868" t="s">
        <v>655</v>
      </c>
      <c r="C9" s="869" t="s">
        <v>502</v>
      </c>
      <c r="D9" s="870" t="s">
        <v>570</v>
      </c>
      <c r="E9" s="871" t="s">
        <v>566</v>
      </c>
      <c r="F9" s="871" t="s">
        <v>633</v>
      </c>
      <c r="G9" s="870">
        <v>25</v>
      </c>
      <c r="H9" s="870">
        <v>50</v>
      </c>
      <c r="I9" s="870">
        <v>25</v>
      </c>
      <c r="J9" s="870">
        <v>15</v>
      </c>
      <c r="K9" s="870">
        <v>8</v>
      </c>
      <c r="L9" s="870">
        <v>13</v>
      </c>
      <c r="M9" s="870" t="s">
        <v>134</v>
      </c>
      <c r="N9" s="870" t="s">
        <v>568</v>
      </c>
      <c r="O9" s="872" t="s">
        <v>571</v>
      </c>
      <c r="P9" s="873">
        <v>4.3</v>
      </c>
      <c r="Q9" s="858">
        <f t="shared" si="0"/>
        <v>91.304347826086953</v>
      </c>
      <c r="T9" s="717"/>
    </row>
    <row r="10" spans="1:62" s="728" customFormat="1" ht="23.1" customHeight="1" thickBot="1">
      <c r="A10" s="1315"/>
      <c r="B10" s="874" t="s">
        <v>656</v>
      </c>
      <c r="C10" s="875" t="s">
        <v>501</v>
      </c>
      <c r="D10" s="876" t="s">
        <v>572</v>
      </c>
      <c r="E10" s="877" t="s">
        <v>573</v>
      </c>
      <c r="F10" s="877" t="s">
        <v>634</v>
      </c>
      <c r="G10" s="876">
        <v>30</v>
      </c>
      <c r="H10" s="876">
        <v>60</v>
      </c>
      <c r="I10" s="876">
        <v>30</v>
      </c>
      <c r="J10" s="876">
        <v>20</v>
      </c>
      <c r="K10" s="876">
        <v>8</v>
      </c>
      <c r="L10" s="876">
        <v>19</v>
      </c>
      <c r="M10" s="876" t="s">
        <v>572</v>
      </c>
      <c r="N10" s="877" t="s">
        <v>136</v>
      </c>
      <c r="O10" s="878" t="s">
        <v>574</v>
      </c>
      <c r="P10" s="909">
        <v>4.2</v>
      </c>
      <c r="Q10" s="859">
        <f t="shared" si="0"/>
        <v>96.428571428571431</v>
      </c>
    </row>
    <row r="11" spans="1:62" s="728" customFormat="1" ht="23.1" customHeight="1" thickTop="1">
      <c r="A11" s="1316"/>
      <c r="B11" s="729"/>
      <c r="C11" s="730"/>
      <c r="D11" s="730" t="s">
        <v>632</v>
      </c>
      <c r="E11" s="731"/>
      <c r="F11" s="732"/>
      <c r="G11" s="733"/>
      <c r="H11" s="733"/>
      <c r="I11" s="733"/>
      <c r="J11" s="733"/>
      <c r="K11" s="733"/>
      <c r="L11" s="733"/>
      <c r="M11" s="910" t="s">
        <v>632</v>
      </c>
      <c r="N11" s="911"/>
      <c r="O11" s="912"/>
      <c r="P11" s="913"/>
      <c r="Q11" s="879" t="e">
        <f t="shared" si="0"/>
        <v>#DIV/0!</v>
      </c>
      <c r="S11" s="1327" t="s">
        <v>575</v>
      </c>
      <c r="T11" s="1340"/>
      <c r="U11" s="1340"/>
      <c r="V11" s="1340"/>
      <c r="W11" s="1340"/>
      <c r="X11" s="1340"/>
      <c r="Y11" s="1340"/>
      <c r="Z11" s="1340"/>
      <c r="AA11" s="1340"/>
      <c r="AB11" s="1340"/>
      <c r="AC11" s="1340"/>
      <c r="AD11" s="1340"/>
      <c r="AE11" s="1340"/>
      <c r="AF11" s="1340"/>
      <c r="AG11" s="1340"/>
      <c r="AH11" s="1341"/>
      <c r="AI11" s="1342" t="s">
        <v>576</v>
      </c>
      <c r="AJ11" s="1340"/>
      <c r="AK11" s="1340"/>
      <c r="AL11" s="1340"/>
      <c r="AM11" s="1340"/>
      <c r="AN11" s="1340"/>
      <c r="AO11" s="1340"/>
      <c r="AP11" s="1340"/>
      <c r="AQ11" s="1340"/>
      <c r="AR11" s="1340"/>
      <c r="AS11" s="1340"/>
      <c r="AT11" s="1340"/>
      <c r="AU11" s="1340"/>
      <c r="AV11" s="1341"/>
      <c r="AX11" s="1343" t="s">
        <v>577</v>
      </c>
      <c r="AY11" s="1344"/>
      <c r="AZ11" s="734" t="s">
        <v>578</v>
      </c>
      <c r="BA11" s="1327" t="s">
        <v>579</v>
      </c>
      <c r="BB11" s="1328"/>
      <c r="BC11" s="1328"/>
      <c r="BD11" s="1328"/>
      <c r="BE11" s="1328"/>
      <c r="BF11" s="1328"/>
      <c r="BG11" s="1328"/>
      <c r="BH11" s="1329"/>
      <c r="BI11" s="1330" t="s">
        <v>580</v>
      </c>
      <c r="BJ11" s="1331"/>
    </row>
    <row r="12" spans="1:62" s="728" customFormat="1" ht="23.1" customHeight="1">
      <c r="A12" s="1317"/>
      <c r="B12" s="735"/>
      <c r="C12" s="736"/>
      <c r="D12" s="736" t="s">
        <v>548</v>
      </c>
      <c r="E12" s="737"/>
      <c r="F12" s="738"/>
      <c r="G12" s="739"/>
      <c r="H12" s="739"/>
      <c r="I12" s="739"/>
      <c r="J12" s="739"/>
      <c r="K12" s="739"/>
      <c r="L12" s="739"/>
      <c r="M12" s="736" t="s">
        <v>548</v>
      </c>
      <c r="N12" s="740"/>
      <c r="O12" s="741"/>
      <c r="P12" s="772"/>
      <c r="Q12" s="880" t="e">
        <f t="shared" si="0"/>
        <v>#DIV/0!</v>
      </c>
      <c r="S12" s="742" t="s">
        <v>578</v>
      </c>
      <c r="T12" s="743" t="s">
        <v>581</v>
      </c>
      <c r="U12" s="1332" t="s">
        <v>582</v>
      </c>
      <c r="V12" s="1333"/>
      <c r="W12" s="1333"/>
      <c r="X12" s="1333"/>
      <c r="Y12" s="1333"/>
      <c r="Z12" s="1333"/>
      <c r="AA12" s="1334"/>
      <c r="AB12" s="1335" t="s">
        <v>583</v>
      </c>
      <c r="AC12" s="1334"/>
      <c r="AD12" s="1335" t="s">
        <v>584</v>
      </c>
      <c r="AE12" s="1334"/>
      <c r="AF12" s="1335" t="s">
        <v>585</v>
      </c>
      <c r="AG12" s="1336"/>
      <c r="AH12" s="1337"/>
      <c r="AI12" s="1335" t="s">
        <v>586</v>
      </c>
      <c r="AJ12" s="1336"/>
      <c r="AK12" s="1337"/>
      <c r="AL12" s="1335" t="s">
        <v>587</v>
      </c>
      <c r="AM12" s="1336"/>
      <c r="AN12" s="1337"/>
      <c r="AO12" s="1335" t="s">
        <v>588</v>
      </c>
      <c r="AP12" s="1336"/>
      <c r="AQ12" s="1336"/>
      <c r="AR12" s="1337"/>
      <c r="AS12" s="1335" t="s">
        <v>589</v>
      </c>
      <c r="AT12" s="1336"/>
      <c r="AU12" s="1336"/>
      <c r="AV12" s="1337"/>
      <c r="AX12" s="1345"/>
      <c r="AY12" s="1346"/>
      <c r="AZ12" s="744">
        <v>29</v>
      </c>
      <c r="BA12" s="745" t="s">
        <v>590</v>
      </c>
      <c r="BB12" s="745"/>
      <c r="BC12" s="745"/>
      <c r="BD12" s="745"/>
      <c r="BE12" s="746"/>
      <c r="BF12" s="747"/>
      <c r="BG12" s="747"/>
      <c r="BH12" s="748"/>
      <c r="BI12" s="1338" t="e">
        <f>P24</f>
        <v>#DIV/0!</v>
      </c>
      <c r="BJ12" s="1339"/>
    </row>
    <row r="13" spans="1:62" s="728" customFormat="1" ht="23.1" customHeight="1">
      <c r="A13" s="1317"/>
      <c r="B13" s="735"/>
      <c r="C13" s="736"/>
      <c r="D13" s="736" t="s">
        <v>548</v>
      </c>
      <c r="E13" s="737"/>
      <c r="F13" s="738"/>
      <c r="G13" s="739"/>
      <c r="H13" s="739"/>
      <c r="I13" s="739"/>
      <c r="J13" s="739"/>
      <c r="K13" s="739"/>
      <c r="L13" s="739"/>
      <c r="M13" s="736" t="s">
        <v>548</v>
      </c>
      <c r="N13" s="740"/>
      <c r="O13" s="741"/>
      <c r="P13" s="772"/>
      <c r="Q13" s="880" t="e">
        <f t="shared" si="0"/>
        <v>#DIV/0!</v>
      </c>
      <c r="S13" s="1349">
        <v>29</v>
      </c>
      <c r="T13" s="749">
        <f>COUNTIF(E11:E16,"情報通信関連コース")</f>
        <v>0</v>
      </c>
      <c r="U13" s="1321" t="s">
        <v>591</v>
      </c>
      <c r="V13" s="1322"/>
      <c r="W13" s="1322"/>
      <c r="X13" s="1322"/>
      <c r="Y13" s="1322"/>
      <c r="Z13" s="1322"/>
      <c r="AA13" s="1323"/>
      <c r="AB13" s="1318">
        <f>SUMIF(E$11:E$16,"情報通信関連コース",G$11:G$16)</f>
        <v>0</v>
      </c>
      <c r="AC13" s="1319"/>
      <c r="AD13" s="1318">
        <f>SUMIF(E$11:E$16,"情報通信関連コース",H$11:H$16)</f>
        <v>0</v>
      </c>
      <c r="AE13" s="1324"/>
      <c r="AF13" s="1325" t="e">
        <f t="shared" ref="AF13:AF18" si="1">AD13/AB13</f>
        <v>#DIV/0!</v>
      </c>
      <c r="AG13" s="1325"/>
      <c r="AH13" s="1325"/>
      <c r="AI13" s="1326">
        <f>SUMIF(E$11:E$16,"情報通信関連コース",I$11:I$16)</f>
        <v>0</v>
      </c>
      <c r="AJ13" s="1326"/>
      <c r="AK13" s="1326"/>
      <c r="AL13" s="1326">
        <f>SUMIF(E$11:E$16,"情報通信関連コース",L$11:L$16)</f>
        <v>0</v>
      </c>
      <c r="AM13" s="1326"/>
      <c r="AN13" s="1326"/>
      <c r="AO13" s="1320" t="e">
        <f t="shared" ref="AO13:AO18" si="2">AL13/AI13</f>
        <v>#DIV/0!</v>
      </c>
      <c r="AP13" s="1320"/>
      <c r="AQ13" s="1320"/>
      <c r="AR13" s="1320"/>
      <c r="AS13" s="1320" t="e">
        <f t="shared" ref="AS13:AS18" si="3">AL13/AB13</f>
        <v>#DIV/0!</v>
      </c>
      <c r="AT13" s="1320"/>
      <c r="AU13" s="1320"/>
      <c r="AV13" s="1320"/>
      <c r="AX13" s="1345"/>
      <c r="AY13" s="1346"/>
      <c r="AZ13" s="750">
        <v>30</v>
      </c>
      <c r="BA13" s="751" t="s">
        <v>590</v>
      </c>
      <c r="BB13" s="751"/>
      <c r="BC13" s="751"/>
      <c r="BD13" s="751"/>
      <c r="BE13" s="752"/>
      <c r="BF13" s="1351"/>
      <c r="BG13" s="1351"/>
      <c r="BH13" s="1351"/>
      <c r="BI13" s="1352" t="e">
        <f>P31</f>
        <v>#DIV/0!</v>
      </c>
      <c r="BJ13" s="1353"/>
    </row>
    <row r="14" spans="1:62" s="728" customFormat="1" ht="23.1" customHeight="1">
      <c r="A14" s="1317"/>
      <c r="B14" s="735"/>
      <c r="C14" s="736"/>
      <c r="D14" s="736" t="s">
        <v>548</v>
      </c>
      <c r="E14" s="737"/>
      <c r="F14" s="738"/>
      <c r="G14" s="739"/>
      <c r="H14" s="739"/>
      <c r="I14" s="739"/>
      <c r="J14" s="739"/>
      <c r="K14" s="739"/>
      <c r="L14" s="739"/>
      <c r="M14" s="736" t="s">
        <v>548</v>
      </c>
      <c r="N14" s="740"/>
      <c r="O14" s="741"/>
      <c r="P14" s="772"/>
      <c r="Q14" s="880" t="e">
        <f t="shared" si="0"/>
        <v>#DIV/0!</v>
      </c>
      <c r="S14" s="1350"/>
      <c r="T14" s="749">
        <f>COUNTIF(E11:E16,"就職促進コース（福祉・医療系)")</f>
        <v>0</v>
      </c>
      <c r="U14" s="1321" t="s">
        <v>592</v>
      </c>
      <c r="V14" s="1322"/>
      <c r="W14" s="1322"/>
      <c r="X14" s="1322"/>
      <c r="Y14" s="1322"/>
      <c r="Z14" s="1322"/>
      <c r="AA14" s="1323"/>
      <c r="AB14" s="1318">
        <f>SUMIF(E$11:E$16,"就職促進コース（福祉・医療系)",G$11:G$16)</f>
        <v>0</v>
      </c>
      <c r="AC14" s="1319"/>
      <c r="AD14" s="1318">
        <f>SUMIF(E$11:E$16,"就職促進コース（福祉・医療系)",H$11:H$16)</f>
        <v>0</v>
      </c>
      <c r="AE14" s="1324"/>
      <c r="AF14" s="1325" t="e">
        <f t="shared" si="1"/>
        <v>#DIV/0!</v>
      </c>
      <c r="AG14" s="1325"/>
      <c r="AH14" s="1325"/>
      <c r="AI14" s="1326">
        <f>SUMIF(E$11:E$16,"就職促進コース（福祉・医療系)",I$11:I$16)</f>
        <v>0</v>
      </c>
      <c r="AJ14" s="1326"/>
      <c r="AK14" s="1326"/>
      <c r="AL14" s="1326">
        <f>SUMIF(E$11:E$16,"就職促進コース（福祉・医療系)",L$11:L$16)</f>
        <v>0</v>
      </c>
      <c r="AM14" s="1326"/>
      <c r="AN14" s="1326"/>
      <c r="AO14" s="1320" t="e">
        <f t="shared" si="2"/>
        <v>#DIV/0!</v>
      </c>
      <c r="AP14" s="1320"/>
      <c r="AQ14" s="1320"/>
      <c r="AR14" s="1320"/>
      <c r="AS14" s="1320" t="e">
        <f t="shared" si="3"/>
        <v>#DIV/0!</v>
      </c>
      <c r="AT14" s="1320"/>
      <c r="AU14" s="1320"/>
      <c r="AV14" s="1320"/>
      <c r="AX14" s="1347"/>
      <c r="AY14" s="1348"/>
      <c r="AZ14" s="744">
        <v>31</v>
      </c>
      <c r="BA14" s="752" t="s">
        <v>590</v>
      </c>
      <c r="BB14" s="753"/>
      <c r="BC14" s="753"/>
      <c r="BD14" s="753"/>
      <c r="BE14" s="753"/>
      <c r="BF14" s="753"/>
      <c r="BG14" s="753"/>
      <c r="BH14" s="754"/>
      <c r="BI14" s="1338" t="e">
        <f>P38</f>
        <v>#DIV/0!</v>
      </c>
      <c r="BJ14" s="1339"/>
    </row>
    <row r="15" spans="1:62" s="728" customFormat="1" ht="23.1" customHeight="1">
      <c r="A15" s="1317"/>
      <c r="B15" s="735"/>
      <c r="C15" s="736"/>
      <c r="D15" s="736" t="s">
        <v>548</v>
      </c>
      <c r="E15" s="737"/>
      <c r="F15" s="738"/>
      <c r="G15" s="739"/>
      <c r="H15" s="739"/>
      <c r="I15" s="739"/>
      <c r="J15" s="739"/>
      <c r="K15" s="739"/>
      <c r="L15" s="739"/>
      <c r="M15" s="736" t="s">
        <v>548</v>
      </c>
      <c r="N15" s="740"/>
      <c r="O15" s="741"/>
      <c r="P15" s="772"/>
      <c r="Q15" s="880" t="e">
        <f t="shared" si="0"/>
        <v>#DIV/0!</v>
      </c>
      <c r="S15" s="1350"/>
      <c r="T15" s="749">
        <f>COUNTIF(E11:E16,"就職促進コース(総務・経理系)")</f>
        <v>0</v>
      </c>
      <c r="U15" s="1321" t="s">
        <v>593</v>
      </c>
      <c r="V15" s="1322"/>
      <c r="W15" s="1322"/>
      <c r="X15" s="1322"/>
      <c r="Y15" s="1322"/>
      <c r="Z15" s="1322"/>
      <c r="AA15" s="1323"/>
      <c r="AB15" s="1318">
        <f>SUMIF(E$11:E$16,"就職促進コース(総務・経理系)",G$11:G$16)</f>
        <v>0</v>
      </c>
      <c r="AC15" s="1319"/>
      <c r="AD15" s="1318">
        <f>SUMIF(E$11:E$16,"就職促進コース(総務・経理系)",H$11:H$16)</f>
        <v>0</v>
      </c>
      <c r="AE15" s="1324"/>
      <c r="AF15" s="1325" t="e">
        <f t="shared" si="1"/>
        <v>#DIV/0!</v>
      </c>
      <c r="AG15" s="1325"/>
      <c r="AH15" s="1325"/>
      <c r="AI15" s="1326">
        <f>SUMIF(E$11:E$16,"就職促進コース(総務・経理系)",I$11:I$16)</f>
        <v>0</v>
      </c>
      <c r="AJ15" s="1326"/>
      <c r="AK15" s="1326"/>
      <c r="AL15" s="1326">
        <f>SUMIF(E$11:E$16,"就職促進コース(総務・経理系)",L$11:L$16)</f>
        <v>0</v>
      </c>
      <c r="AM15" s="1326"/>
      <c r="AN15" s="1326"/>
      <c r="AO15" s="1320" t="e">
        <f t="shared" si="2"/>
        <v>#DIV/0!</v>
      </c>
      <c r="AP15" s="1320"/>
      <c r="AQ15" s="1320"/>
      <c r="AR15" s="1320"/>
      <c r="AS15" s="1320" t="e">
        <f t="shared" si="3"/>
        <v>#DIV/0!</v>
      </c>
      <c r="AT15" s="1320"/>
      <c r="AU15" s="1320"/>
      <c r="AV15" s="1320"/>
    </row>
    <row r="16" spans="1:62" s="728" customFormat="1" ht="23.1" customHeight="1" thickBot="1">
      <c r="A16" s="1317"/>
      <c r="B16" s="755"/>
      <c r="C16" s="756"/>
      <c r="D16" s="756" t="s">
        <v>548</v>
      </c>
      <c r="E16" s="757"/>
      <c r="F16" s="758"/>
      <c r="G16" s="759"/>
      <c r="H16" s="759"/>
      <c r="I16" s="759"/>
      <c r="J16" s="759"/>
      <c r="K16" s="759"/>
      <c r="L16" s="759"/>
      <c r="M16" s="756" t="s">
        <v>548</v>
      </c>
      <c r="N16" s="760"/>
      <c r="O16" s="761"/>
      <c r="P16" s="776"/>
      <c r="Q16" s="881" t="e">
        <f t="shared" si="0"/>
        <v>#DIV/0!</v>
      </c>
      <c r="S16" s="1350"/>
      <c r="T16" s="749">
        <f>COUNTIF(E11:E16,"就職促進コース(サービス系)")</f>
        <v>0</v>
      </c>
      <c r="U16" s="1321" t="s">
        <v>594</v>
      </c>
      <c r="V16" s="1322"/>
      <c r="W16" s="1322"/>
      <c r="X16" s="1322"/>
      <c r="Y16" s="1322"/>
      <c r="Z16" s="1322"/>
      <c r="AA16" s="1323"/>
      <c r="AB16" s="1318">
        <f>SUMIF(E$11:E$16,"就職促進コース(サービス系)",G$11:G$16)</f>
        <v>0</v>
      </c>
      <c r="AC16" s="1319"/>
      <c r="AD16" s="1318">
        <f>SUMIF(E$11:E$16,"就職促進コース(サービス系)",H$11:H$16)</f>
        <v>0</v>
      </c>
      <c r="AE16" s="1324"/>
      <c r="AF16" s="1325" t="e">
        <f t="shared" si="1"/>
        <v>#DIV/0!</v>
      </c>
      <c r="AG16" s="1325"/>
      <c r="AH16" s="1325"/>
      <c r="AI16" s="1326">
        <f>SUMIF(E$11:E$16,"就職促進コース(サービス系)",I$11:I$16)</f>
        <v>0</v>
      </c>
      <c r="AJ16" s="1326"/>
      <c r="AK16" s="1326"/>
      <c r="AL16" s="1326">
        <f>SUMIF(E$11:E$16,"就職促進コース(サービス系)",L$11:L$16)</f>
        <v>0</v>
      </c>
      <c r="AM16" s="1326"/>
      <c r="AN16" s="1326"/>
      <c r="AO16" s="1320" t="e">
        <f t="shared" si="2"/>
        <v>#DIV/0!</v>
      </c>
      <c r="AP16" s="1320"/>
      <c r="AQ16" s="1320"/>
      <c r="AR16" s="1320"/>
      <c r="AS16" s="1320" t="e">
        <f t="shared" si="3"/>
        <v>#DIV/0!</v>
      </c>
      <c r="AT16" s="1320"/>
      <c r="AU16" s="1320"/>
      <c r="AV16" s="1320"/>
    </row>
    <row r="17" spans="1:48" s="728" customFormat="1" ht="23.1" customHeight="1" thickTop="1" thickBot="1">
      <c r="A17" s="1311" t="s">
        <v>597</v>
      </c>
      <c r="B17" s="1312"/>
      <c r="C17" s="1312"/>
      <c r="D17" s="1312"/>
      <c r="E17" s="1312"/>
      <c r="F17" s="1313"/>
      <c r="G17" s="762">
        <f>SUM(G11:G16)</f>
        <v>0</v>
      </c>
      <c r="H17" s="762">
        <f t="shared" ref="H17:K17" si="4">SUM(H11:H16)</f>
        <v>0</v>
      </c>
      <c r="I17" s="762">
        <f t="shared" si="4"/>
        <v>0</v>
      </c>
      <c r="J17" s="783">
        <f t="shared" si="4"/>
        <v>0</v>
      </c>
      <c r="K17" s="783">
        <f t="shared" si="4"/>
        <v>0</v>
      </c>
      <c r="L17" s="762">
        <f>SUM(L11:L16)</f>
        <v>0</v>
      </c>
      <c r="M17" s="763" t="s">
        <v>568</v>
      </c>
      <c r="N17" s="763" t="s">
        <v>568</v>
      </c>
      <c r="O17" s="764" t="s">
        <v>568</v>
      </c>
      <c r="P17" s="777" t="e">
        <f>AVERAGE(P11:P16)</f>
        <v>#DIV/0!</v>
      </c>
      <c r="Q17" s="882" t="e">
        <f>AVERAGE(Q11:Q16)</f>
        <v>#DIV/0!</v>
      </c>
      <c r="S17" s="1350"/>
      <c r="T17" s="749">
        <f>COUNTIF(E11:E16,"就職促進コース(その他)")</f>
        <v>0</v>
      </c>
      <c r="U17" s="1321" t="s">
        <v>595</v>
      </c>
      <c r="V17" s="1322"/>
      <c r="W17" s="1322"/>
      <c r="X17" s="1322"/>
      <c r="Y17" s="1322"/>
      <c r="Z17" s="1322"/>
      <c r="AA17" s="1323"/>
      <c r="AB17" s="1318">
        <f>SUMIF(E$11:E$16,"就職促進コース(その他)",G$11:G$16)</f>
        <v>0</v>
      </c>
      <c r="AC17" s="1319"/>
      <c r="AD17" s="1318">
        <f>SUMIF(E$11:E$16,"就職促進コース(その他)",H$11:H$16)</f>
        <v>0</v>
      </c>
      <c r="AE17" s="1324"/>
      <c r="AF17" s="1325" t="e">
        <f t="shared" si="1"/>
        <v>#DIV/0!</v>
      </c>
      <c r="AG17" s="1325"/>
      <c r="AH17" s="1325"/>
      <c r="AI17" s="1326">
        <f>SUMIF(E$11:E$16,"就職促進コース(その他)",I$11:I$16)</f>
        <v>0</v>
      </c>
      <c r="AJ17" s="1326"/>
      <c r="AK17" s="1326"/>
      <c r="AL17" s="1326">
        <f>SUMIF(E$11:E$16,"就職促進コース(その他)",L$11:L$16)</f>
        <v>0</v>
      </c>
      <c r="AM17" s="1326"/>
      <c r="AN17" s="1326"/>
      <c r="AO17" s="1320" t="e">
        <f t="shared" si="2"/>
        <v>#DIV/0!</v>
      </c>
      <c r="AP17" s="1320"/>
      <c r="AQ17" s="1320"/>
      <c r="AR17" s="1320"/>
      <c r="AS17" s="1320" t="e">
        <f t="shared" si="3"/>
        <v>#DIV/0!</v>
      </c>
      <c r="AT17" s="1320"/>
      <c r="AU17" s="1320"/>
      <c r="AV17" s="1320"/>
    </row>
    <row r="18" spans="1:48" s="728" customFormat="1" ht="23.1" customHeight="1" thickTop="1" thickBot="1">
      <c r="A18" s="1316"/>
      <c r="B18" s="765"/>
      <c r="C18" s="766"/>
      <c r="D18" s="766" t="s">
        <v>548</v>
      </c>
      <c r="E18" s="737"/>
      <c r="F18" s="727"/>
      <c r="G18" s="767"/>
      <c r="H18" s="767"/>
      <c r="I18" s="767"/>
      <c r="J18" s="767"/>
      <c r="K18" s="767"/>
      <c r="L18" s="767"/>
      <c r="M18" s="766" t="s">
        <v>548</v>
      </c>
      <c r="N18" s="768"/>
      <c r="O18" s="769"/>
      <c r="P18" s="770"/>
      <c r="Q18" s="879" t="e">
        <f t="shared" si="0"/>
        <v>#DIV/0!</v>
      </c>
      <c r="S18" s="1350"/>
      <c r="T18" s="771">
        <f>COUNTIF(E11:E16,"上記以外")</f>
        <v>0</v>
      </c>
      <c r="U18" s="1354" t="s">
        <v>596</v>
      </c>
      <c r="V18" s="1355"/>
      <c r="W18" s="1355"/>
      <c r="X18" s="1355"/>
      <c r="Y18" s="1355"/>
      <c r="Z18" s="1355"/>
      <c r="AA18" s="1356"/>
      <c r="AB18" s="1357">
        <f>SUMIF(E$11:E$16,"上記以外",G$11:G$16)</f>
        <v>0</v>
      </c>
      <c r="AC18" s="1358"/>
      <c r="AD18" s="1357">
        <f>SUMIF(E$11:E$16,"上記以外",H$11:H$16)</f>
        <v>0</v>
      </c>
      <c r="AE18" s="1359"/>
      <c r="AF18" s="1360" t="e">
        <f t="shared" si="1"/>
        <v>#DIV/0!</v>
      </c>
      <c r="AG18" s="1360"/>
      <c r="AH18" s="1360"/>
      <c r="AI18" s="1361">
        <f>SUMIF(E$11:E$16,"上記以外",I$11:I$16)</f>
        <v>0</v>
      </c>
      <c r="AJ18" s="1361"/>
      <c r="AK18" s="1361"/>
      <c r="AL18" s="1361">
        <f>SUMIF(E$11:E$16,"上記以外",L$11:L$16)</f>
        <v>0</v>
      </c>
      <c r="AM18" s="1361"/>
      <c r="AN18" s="1361"/>
      <c r="AO18" s="1362" t="e">
        <f t="shared" si="2"/>
        <v>#DIV/0!</v>
      </c>
      <c r="AP18" s="1362"/>
      <c r="AQ18" s="1362"/>
      <c r="AR18" s="1362"/>
      <c r="AS18" s="1362" t="e">
        <f t="shared" si="3"/>
        <v>#DIV/0!</v>
      </c>
      <c r="AT18" s="1362"/>
      <c r="AU18" s="1362"/>
      <c r="AV18" s="1362"/>
    </row>
    <row r="19" spans="1:48" s="728" customFormat="1" ht="23.1" customHeight="1" thickTop="1" thickBot="1">
      <c r="A19" s="1317"/>
      <c r="B19" s="735"/>
      <c r="C19" s="736"/>
      <c r="D19" s="736" t="s">
        <v>548</v>
      </c>
      <c r="E19" s="737"/>
      <c r="F19" s="738"/>
      <c r="G19" s="739"/>
      <c r="H19" s="739"/>
      <c r="I19" s="739"/>
      <c r="J19" s="739"/>
      <c r="K19" s="739"/>
      <c r="L19" s="739"/>
      <c r="M19" s="736" t="s">
        <v>548</v>
      </c>
      <c r="N19" s="740"/>
      <c r="O19" s="741"/>
      <c r="P19" s="772"/>
      <c r="Q19" s="880" t="e">
        <f t="shared" si="0"/>
        <v>#DIV/0!</v>
      </c>
      <c r="S19" s="1363" t="s">
        <v>598</v>
      </c>
      <c r="T19" s="1364"/>
      <c r="U19" s="1364"/>
      <c r="V19" s="1364"/>
      <c r="W19" s="1364"/>
      <c r="X19" s="1365"/>
      <c r="Y19" s="773">
        <f>SUM(T13:T18)</f>
        <v>0</v>
      </c>
      <c r="Z19" s="1366" t="s">
        <v>579</v>
      </c>
      <c r="AA19" s="1367"/>
      <c r="AB19" s="774"/>
      <c r="AC19" s="774"/>
      <c r="AD19" s="774"/>
      <c r="AE19" s="774"/>
      <c r="AF19" s="774"/>
      <c r="AG19" s="774"/>
      <c r="AH19" s="774"/>
      <c r="AI19" s="774"/>
      <c r="AJ19" s="774"/>
      <c r="AK19" s="774"/>
      <c r="AL19" s="774"/>
      <c r="AM19" s="774"/>
      <c r="AN19" s="774"/>
      <c r="AO19" s="774"/>
      <c r="AP19" s="774"/>
      <c r="AQ19" s="774"/>
      <c r="AR19" s="774"/>
      <c r="AS19" s="774"/>
      <c r="AT19" s="774"/>
      <c r="AU19" s="774"/>
      <c r="AV19" s="775"/>
    </row>
    <row r="20" spans="1:48" s="728" customFormat="1" ht="23.1" customHeight="1" thickTop="1">
      <c r="A20" s="1317"/>
      <c r="B20" s="735"/>
      <c r="C20" s="736"/>
      <c r="D20" s="736" t="s">
        <v>548</v>
      </c>
      <c r="E20" s="737"/>
      <c r="F20" s="738"/>
      <c r="G20" s="739"/>
      <c r="H20" s="739"/>
      <c r="I20" s="739"/>
      <c r="J20" s="739"/>
      <c r="K20" s="739"/>
      <c r="L20" s="739"/>
      <c r="M20" s="736" t="s">
        <v>548</v>
      </c>
      <c r="N20" s="740"/>
      <c r="O20" s="741"/>
      <c r="P20" s="772"/>
      <c r="Q20" s="880" t="e">
        <f t="shared" si="0"/>
        <v>#DIV/0!</v>
      </c>
      <c r="S20" s="1349">
        <v>30</v>
      </c>
      <c r="T20" s="749">
        <f>COUNTIF(E18:E23,"情報通信関連コース")</f>
        <v>0</v>
      </c>
      <c r="U20" s="1321" t="s">
        <v>591</v>
      </c>
      <c r="V20" s="1322"/>
      <c r="W20" s="1322"/>
      <c r="X20" s="1322"/>
      <c r="Y20" s="1322"/>
      <c r="Z20" s="1322"/>
      <c r="AA20" s="1323"/>
      <c r="AB20" s="1318">
        <f>SUMIF(E$18:E$23,"情報通信関連コース",G$18:G$23)</f>
        <v>0</v>
      </c>
      <c r="AC20" s="1319"/>
      <c r="AD20" s="1318">
        <f>SUMIF(E$18:E$23,"情報通信関連コース",H$18:H$23)</f>
        <v>0</v>
      </c>
      <c r="AE20" s="1324"/>
      <c r="AF20" s="1325" t="e">
        <f t="shared" ref="AF20:AF25" si="5">AD20/AB20</f>
        <v>#DIV/0!</v>
      </c>
      <c r="AG20" s="1325"/>
      <c r="AH20" s="1325"/>
      <c r="AI20" s="1326">
        <f>SUMIF(E$18:E$23,"情報通信関連コース",I$18:I$23)</f>
        <v>0</v>
      </c>
      <c r="AJ20" s="1326"/>
      <c r="AK20" s="1326"/>
      <c r="AL20" s="1326">
        <f>SUMIF(E$18:E$23,"情報通信関連コース",L$18:L$23)</f>
        <v>0</v>
      </c>
      <c r="AM20" s="1326"/>
      <c r="AN20" s="1326"/>
      <c r="AO20" s="1320" t="e">
        <f t="shared" ref="AO20:AO25" si="6">AL20/AI20</f>
        <v>#DIV/0!</v>
      </c>
      <c r="AP20" s="1320"/>
      <c r="AQ20" s="1320"/>
      <c r="AR20" s="1320"/>
      <c r="AS20" s="1320" t="e">
        <f t="shared" ref="AS20:AS25" si="7">AL20/AB20</f>
        <v>#DIV/0!</v>
      </c>
      <c r="AT20" s="1320"/>
      <c r="AU20" s="1320"/>
      <c r="AV20" s="1320"/>
    </row>
    <row r="21" spans="1:48" s="728" customFormat="1" ht="23.1" customHeight="1">
      <c r="A21" s="1317"/>
      <c r="B21" s="735"/>
      <c r="C21" s="736"/>
      <c r="D21" s="736" t="s">
        <v>548</v>
      </c>
      <c r="E21" s="737"/>
      <c r="F21" s="738"/>
      <c r="G21" s="739"/>
      <c r="H21" s="739"/>
      <c r="I21" s="739"/>
      <c r="J21" s="739"/>
      <c r="K21" s="739"/>
      <c r="L21" s="739"/>
      <c r="M21" s="736" t="s">
        <v>548</v>
      </c>
      <c r="N21" s="740"/>
      <c r="O21" s="741"/>
      <c r="P21" s="772"/>
      <c r="Q21" s="880" t="e">
        <f t="shared" si="0"/>
        <v>#DIV/0!</v>
      </c>
      <c r="S21" s="1350"/>
      <c r="T21" s="749">
        <f>COUNTIF(E18:E23,"就職促進コース（福祉・医療系)")</f>
        <v>0</v>
      </c>
      <c r="U21" s="1321" t="s">
        <v>592</v>
      </c>
      <c r="V21" s="1322"/>
      <c r="W21" s="1322"/>
      <c r="X21" s="1322"/>
      <c r="Y21" s="1322"/>
      <c r="Z21" s="1322"/>
      <c r="AA21" s="1323"/>
      <c r="AB21" s="1318">
        <f>SUMIF(E$18:E$23,"就職促進コース（福祉・医療系)",G$18:G$23)</f>
        <v>0</v>
      </c>
      <c r="AC21" s="1319"/>
      <c r="AD21" s="1318">
        <f>SUMIF(E$18:E$23,"就職促進コース（福祉・医療系)",H$18:H$23)</f>
        <v>0</v>
      </c>
      <c r="AE21" s="1324"/>
      <c r="AF21" s="1325" t="e">
        <f t="shared" si="5"/>
        <v>#DIV/0!</v>
      </c>
      <c r="AG21" s="1325"/>
      <c r="AH21" s="1325"/>
      <c r="AI21" s="1326">
        <f>SUMIF(E$18:E$23,"就職促進コース（福祉・医療系)",I$18:I$23)</f>
        <v>0</v>
      </c>
      <c r="AJ21" s="1326"/>
      <c r="AK21" s="1326"/>
      <c r="AL21" s="1326">
        <f>SUMIF(E$18:E$23,"就職促進コース（福祉・医療系)",L$18:L$23)</f>
        <v>0</v>
      </c>
      <c r="AM21" s="1326"/>
      <c r="AN21" s="1326"/>
      <c r="AO21" s="1320" t="e">
        <f t="shared" si="6"/>
        <v>#DIV/0!</v>
      </c>
      <c r="AP21" s="1320"/>
      <c r="AQ21" s="1320"/>
      <c r="AR21" s="1320"/>
      <c r="AS21" s="1320" t="e">
        <f t="shared" si="7"/>
        <v>#DIV/0!</v>
      </c>
      <c r="AT21" s="1320"/>
      <c r="AU21" s="1320"/>
      <c r="AV21" s="1320"/>
    </row>
    <row r="22" spans="1:48" s="728" customFormat="1" ht="23.1" customHeight="1">
      <c r="A22" s="1317"/>
      <c r="B22" s="735"/>
      <c r="C22" s="736"/>
      <c r="D22" s="736" t="s">
        <v>548</v>
      </c>
      <c r="E22" s="737"/>
      <c r="F22" s="738"/>
      <c r="G22" s="739"/>
      <c r="H22" s="739"/>
      <c r="I22" s="739"/>
      <c r="J22" s="739"/>
      <c r="K22" s="739"/>
      <c r="L22" s="739"/>
      <c r="M22" s="736" t="s">
        <v>548</v>
      </c>
      <c r="N22" s="740"/>
      <c r="O22" s="741"/>
      <c r="P22" s="772"/>
      <c r="Q22" s="880" t="e">
        <f t="shared" si="0"/>
        <v>#DIV/0!</v>
      </c>
      <c r="S22" s="1350"/>
      <c r="T22" s="749">
        <f>COUNTIF(E18:E23,"就職促進コース(総務・経理系)")</f>
        <v>0</v>
      </c>
      <c r="U22" s="1321" t="s">
        <v>593</v>
      </c>
      <c r="V22" s="1322"/>
      <c r="W22" s="1322"/>
      <c r="X22" s="1322"/>
      <c r="Y22" s="1322"/>
      <c r="Z22" s="1322"/>
      <c r="AA22" s="1323"/>
      <c r="AB22" s="1318">
        <f>SUMIF(E$18:E$23,"就職促進コース(総務・経理系)",G$18:G$23)</f>
        <v>0</v>
      </c>
      <c r="AC22" s="1319"/>
      <c r="AD22" s="1318">
        <f>SUMIF(E$18:E$23,"就職促進コース(総務・経理系)",H$18:H$23)</f>
        <v>0</v>
      </c>
      <c r="AE22" s="1324"/>
      <c r="AF22" s="1325" t="e">
        <f t="shared" si="5"/>
        <v>#DIV/0!</v>
      </c>
      <c r="AG22" s="1325"/>
      <c r="AH22" s="1325"/>
      <c r="AI22" s="1326">
        <f>SUMIF(E$18:E$23,"就職促進コース(総務・経理系)",I$18:I$23)</f>
        <v>0</v>
      </c>
      <c r="AJ22" s="1326"/>
      <c r="AK22" s="1326"/>
      <c r="AL22" s="1326">
        <f>SUMIF(E$18:E$23,"就職促進コース(総務・経理系)",L$18:L$23)</f>
        <v>0</v>
      </c>
      <c r="AM22" s="1326"/>
      <c r="AN22" s="1326"/>
      <c r="AO22" s="1320" t="e">
        <f t="shared" si="6"/>
        <v>#DIV/0!</v>
      </c>
      <c r="AP22" s="1320"/>
      <c r="AQ22" s="1320"/>
      <c r="AR22" s="1320"/>
      <c r="AS22" s="1320" t="e">
        <f t="shared" si="7"/>
        <v>#DIV/0!</v>
      </c>
      <c r="AT22" s="1320"/>
      <c r="AU22" s="1320"/>
      <c r="AV22" s="1320"/>
    </row>
    <row r="23" spans="1:48" s="728" customFormat="1" ht="23.1" customHeight="1" thickBot="1">
      <c r="A23" s="1317"/>
      <c r="B23" s="755"/>
      <c r="C23" s="756"/>
      <c r="D23" s="756" t="s">
        <v>548</v>
      </c>
      <c r="E23" s="757"/>
      <c r="F23" s="758"/>
      <c r="G23" s="759"/>
      <c r="H23" s="759"/>
      <c r="I23" s="759"/>
      <c r="J23" s="759"/>
      <c r="K23" s="759"/>
      <c r="L23" s="759"/>
      <c r="M23" s="756" t="s">
        <v>548</v>
      </c>
      <c r="N23" s="760"/>
      <c r="O23" s="761"/>
      <c r="P23" s="776"/>
      <c r="Q23" s="881" t="e">
        <f t="shared" si="0"/>
        <v>#DIV/0!</v>
      </c>
      <c r="S23" s="1350"/>
      <c r="T23" s="749">
        <f>COUNTIF(E18:E23,"就職促進コース(サービス系)")</f>
        <v>0</v>
      </c>
      <c r="U23" s="1321" t="s">
        <v>594</v>
      </c>
      <c r="V23" s="1322"/>
      <c r="W23" s="1322"/>
      <c r="X23" s="1322"/>
      <c r="Y23" s="1322"/>
      <c r="Z23" s="1322"/>
      <c r="AA23" s="1323"/>
      <c r="AB23" s="1318">
        <f>SUMIF(E$18:E$23,"就職促進コース(サービス系)",G$18:G$23)</f>
        <v>0</v>
      </c>
      <c r="AC23" s="1319"/>
      <c r="AD23" s="1318">
        <f>SUMIF(E$18:E$23,"就職促進コース(サービス系)",H$18:H$23)</f>
        <v>0</v>
      </c>
      <c r="AE23" s="1324"/>
      <c r="AF23" s="1325" t="e">
        <f t="shared" si="5"/>
        <v>#DIV/0!</v>
      </c>
      <c r="AG23" s="1325"/>
      <c r="AH23" s="1325"/>
      <c r="AI23" s="1326">
        <f>SUMIF(E$18:E$23,"就職促進コース(サービス系)",I$18:I$23)</f>
        <v>0</v>
      </c>
      <c r="AJ23" s="1326"/>
      <c r="AK23" s="1326"/>
      <c r="AL23" s="1326">
        <f>SUMIF(E$18:E$23,"就職促進コース(サービス系)",L$18:L$23)</f>
        <v>0</v>
      </c>
      <c r="AM23" s="1326"/>
      <c r="AN23" s="1326"/>
      <c r="AO23" s="1320" t="e">
        <f t="shared" si="6"/>
        <v>#DIV/0!</v>
      </c>
      <c r="AP23" s="1320"/>
      <c r="AQ23" s="1320"/>
      <c r="AR23" s="1320"/>
      <c r="AS23" s="1320" t="e">
        <f t="shared" si="7"/>
        <v>#DIV/0!</v>
      </c>
      <c r="AT23" s="1320"/>
      <c r="AU23" s="1320"/>
      <c r="AV23" s="1320"/>
    </row>
    <row r="24" spans="1:48" s="728" customFormat="1" ht="23.1" customHeight="1" thickTop="1" thickBot="1">
      <c r="A24" s="1311" t="s">
        <v>599</v>
      </c>
      <c r="B24" s="1312"/>
      <c r="C24" s="1312"/>
      <c r="D24" s="1312"/>
      <c r="E24" s="1312"/>
      <c r="F24" s="1313"/>
      <c r="G24" s="762">
        <f>SUM(G18:G23)</f>
        <v>0</v>
      </c>
      <c r="H24" s="762">
        <f t="shared" ref="H24:L24" si="8">SUM(H18:H23)</f>
        <v>0</v>
      </c>
      <c r="I24" s="762">
        <f t="shared" si="8"/>
        <v>0</v>
      </c>
      <c r="J24" s="783">
        <f t="shared" si="8"/>
        <v>0</v>
      </c>
      <c r="K24" s="783">
        <f t="shared" si="8"/>
        <v>0</v>
      </c>
      <c r="L24" s="762">
        <f t="shared" si="8"/>
        <v>0</v>
      </c>
      <c r="M24" s="763" t="s">
        <v>568</v>
      </c>
      <c r="N24" s="763" t="s">
        <v>568</v>
      </c>
      <c r="O24" s="764" t="s">
        <v>568</v>
      </c>
      <c r="P24" s="777" t="e">
        <f>AVERAGE(P18:P23)</f>
        <v>#DIV/0!</v>
      </c>
      <c r="Q24" s="882" t="e">
        <f>AVERAGE(Q18:Q23)</f>
        <v>#DIV/0!</v>
      </c>
      <c r="S24" s="1350"/>
      <c r="T24" s="749">
        <f>COUNTIF(E18:E23,"就職促進コース(その他)")</f>
        <v>0</v>
      </c>
      <c r="U24" s="1321" t="s">
        <v>595</v>
      </c>
      <c r="V24" s="1322"/>
      <c r="W24" s="1322"/>
      <c r="X24" s="1322"/>
      <c r="Y24" s="1322"/>
      <c r="Z24" s="1322"/>
      <c r="AA24" s="1323"/>
      <c r="AB24" s="1318">
        <f>SUMIF(E$18:E$23,"就職促進コース(その他)",G$18:G$23)</f>
        <v>0</v>
      </c>
      <c r="AC24" s="1319"/>
      <c r="AD24" s="1318">
        <f>SUMIF(E$18:E$23,"就職促進コース(その他)",H$18:H$23)</f>
        <v>0</v>
      </c>
      <c r="AE24" s="1324"/>
      <c r="AF24" s="1325" t="e">
        <f t="shared" si="5"/>
        <v>#DIV/0!</v>
      </c>
      <c r="AG24" s="1325"/>
      <c r="AH24" s="1325"/>
      <c r="AI24" s="1326">
        <f>SUMIF(E$18:E$23,"就職促進コース(その他)",I$18:I$23)</f>
        <v>0</v>
      </c>
      <c r="AJ24" s="1326"/>
      <c r="AK24" s="1326"/>
      <c r="AL24" s="1326">
        <f>SUMIF(E$18:E$23,"就職促進コース(その他)",L$18:L$23)</f>
        <v>0</v>
      </c>
      <c r="AM24" s="1326"/>
      <c r="AN24" s="1326"/>
      <c r="AO24" s="1320" t="e">
        <f t="shared" si="6"/>
        <v>#DIV/0!</v>
      </c>
      <c r="AP24" s="1320"/>
      <c r="AQ24" s="1320"/>
      <c r="AR24" s="1320"/>
      <c r="AS24" s="1320" t="e">
        <f t="shared" si="7"/>
        <v>#DIV/0!</v>
      </c>
      <c r="AT24" s="1320"/>
      <c r="AU24" s="1320"/>
      <c r="AV24" s="1320"/>
    </row>
    <row r="25" spans="1:48" s="728" customFormat="1" ht="23.1" customHeight="1" thickTop="1" thickBot="1">
      <c r="A25" s="1316"/>
      <c r="B25" s="765"/>
      <c r="C25" s="766"/>
      <c r="D25" s="766" t="s">
        <v>548</v>
      </c>
      <c r="E25" s="737"/>
      <c r="F25" s="727"/>
      <c r="G25" s="767"/>
      <c r="H25" s="767"/>
      <c r="I25" s="767"/>
      <c r="J25" s="767"/>
      <c r="K25" s="767"/>
      <c r="L25" s="767"/>
      <c r="M25" s="766" t="s">
        <v>548</v>
      </c>
      <c r="N25" s="768"/>
      <c r="O25" s="769"/>
      <c r="P25" s="770"/>
      <c r="Q25" s="879" t="e">
        <f t="shared" si="0"/>
        <v>#DIV/0!</v>
      </c>
      <c r="S25" s="1350"/>
      <c r="T25" s="771">
        <f>COUNTIF(E18:E23,"上記以外")</f>
        <v>0</v>
      </c>
      <c r="U25" s="1354" t="s">
        <v>596</v>
      </c>
      <c r="V25" s="1355"/>
      <c r="W25" s="1355"/>
      <c r="X25" s="1355"/>
      <c r="Y25" s="1355"/>
      <c r="Z25" s="1355"/>
      <c r="AA25" s="1356"/>
      <c r="AB25" s="1357">
        <f>SUMIF(E$18:E$23,"上記以外",G$18:G$23)</f>
        <v>0</v>
      </c>
      <c r="AC25" s="1358"/>
      <c r="AD25" s="1357">
        <f>SUMIF(E$18:E$23,"上記以外",H$18:H$23)</f>
        <v>0</v>
      </c>
      <c r="AE25" s="1359"/>
      <c r="AF25" s="1360" t="e">
        <f t="shared" si="5"/>
        <v>#DIV/0!</v>
      </c>
      <c r="AG25" s="1360"/>
      <c r="AH25" s="1360"/>
      <c r="AI25" s="1361">
        <f>SUMIF(E$18:E$23,"上記以外",I$18:I$23)</f>
        <v>0</v>
      </c>
      <c r="AJ25" s="1361"/>
      <c r="AK25" s="1361"/>
      <c r="AL25" s="1361">
        <f>SUMIF(E$18:E$23,"上記以外",L$18:L$23)</f>
        <v>0</v>
      </c>
      <c r="AM25" s="1361"/>
      <c r="AN25" s="1361"/>
      <c r="AO25" s="1362" t="e">
        <f t="shared" si="6"/>
        <v>#DIV/0!</v>
      </c>
      <c r="AP25" s="1362"/>
      <c r="AQ25" s="1362"/>
      <c r="AR25" s="1362"/>
      <c r="AS25" s="1362" t="e">
        <f t="shared" si="7"/>
        <v>#DIV/0!</v>
      </c>
      <c r="AT25" s="1362"/>
      <c r="AU25" s="1362"/>
      <c r="AV25" s="1362"/>
    </row>
    <row r="26" spans="1:48" s="728" customFormat="1" ht="23.1" customHeight="1" thickTop="1" thickBot="1">
      <c r="A26" s="1317"/>
      <c r="B26" s="735"/>
      <c r="C26" s="736"/>
      <c r="D26" s="736" t="s">
        <v>548</v>
      </c>
      <c r="E26" s="737"/>
      <c r="F26" s="738"/>
      <c r="G26" s="739"/>
      <c r="H26" s="739"/>
      <c r="I26" s="739"/>
      <c r="J26" s="739"/>
      <c r="K26" s="739"/>
      <c r="L26" s="739"/>
      <c r="M26" s="736" t="s">
        <v>548</v>
      </c>
      <c r="N26" s="740"/>
      <c r="O26" s="741"/>
      <c r="P26" s="772"/>
      <c r="Q26" s="880" t="e">
        <f t="shared" si="0"/>
        <v>#DIV/0!</v>
      </c>
      <c r="S26" s="1363" t="s">
        <v>601</v>
      </c>
      <c r="T26" s="1364"/>
      <c r="U26" s="1364"/>
      <c r="V26" s="1364"/>
      <c r="W26" s="1364"/>
      <c r="X26" s="1365"/>
      <c r="Y26" s="773">
        <f>SUM(T20:T25)</f>
        <v>0</v>
      </c>
      <c r="Z26" s="1366" t="s">
        <v>579</v>
      </c>
      <c r="AA26" s="1367"/>
      <c r="AB26" s="774"/>
      <c r="AC26" s="774"/>
      <c r="AD26" s="774"/>
      <c r="AE26" s="774"/>
      <c r="AF26" s="774"/>
      <c r="AG26" s="774"/>
      <c r="AH26" s="774"/>
      <c r="AI26" s="774"/>
      <c r="AJ26" s="774"/>
      <c r="AK26" s="774"/>
      <c r="AL26" s="774"/>
      <c r="AM26" s="774"/>
      <c r="AN26" s="774"/>
      <c r="AO26" s="774"/>
      <c r="AP26" s="774"/>
      <c r="AQ26" s="774"/>
      <c r="AR26" s="774"/>
      <c r="AS26" s="774"/>
      <c r="AT26" s="774"/>
      <c r="AU26" s="774"/>
      <c r="AV26" s="775"/>
    </row>
    <row r="27" spans="1:48" s="728" customFormat="1" ht="23.1" customHeight="1" thickTop="1">
      <c r="A27" s="1317"/>
      <c r="B27" s="735"/>
      <c r="C27" s="736"/>
      <c r="D27" s="736" t="s">
        <v>548</v>
      </c>
      <c r="E27" s="737"/>
      <c r="F27" s="738"/>
      <c r="G27" s="739"/>
      <c r="H27" s="739"/>
      <c r="I27" s="739"/>
      <c r="J27" s="739"/>
      <c r="K27" s="739"/>
      <c r="L27" s="739"/>
      <c r="M27" s="736" t="s">
        <v>548</v>
      </c>
      <c r="N27" s="740"/>
      <c r="O27" s="741"/>
      <c r="P27" s="772"/>
      <c r="Q27" s="880" t="e">
        <f t="shared" si="0"/>
        <v>#DIV/0!</v>
      </c>
      <c r="S27" s="1349">
        <v>31</v>
      </c>
      <c r="T27" s="749">
        <f>COUNTIF(E25:E30,"情報通信関連コース")</f>
        <v>0</v>
      </c>
      <c r="U27" s="1321" t="s">
        <v>591</v>
      </c>
      <c r="V27" s="1322"/>
      <c r="W27" s="1322"/>
      <c r="X27" s="1322"/>
      <c r="Y27" s="1322"/>
      <c r="Z27" s="1322"/>
      <c r="AA27" s="1323"/>
      <c r="AB27" s="1318">
        <f>SUMIF(E$25:E$30,"情報通信関連コース",G$25:G$30)</f>
        <v>0</v>
      </c>
      <c r="AC27" s="1319"/>
      <c r="AD27" s="1318">
        <f>SUMIF(E$25:E$30,"情報通信関連コース",H$25:H$30)</f>
        <v>0</v>
      </c>
      <c r="AE27" s="1324"/>
      <c r="AF27" s="1325" t="e">
        <f t="shared" ref="AF27:AF32" si="9">AD27/AB27</f>
        <v>#DIV/0!</v>
      </c>
      <c r="AG27" s="1325"/>
      <c r="AH27" s="1325"/>
      <c r="AI27" s="1326">
        <f t="shared" ref="AI27:AI32" si="10">SUMIF(E$25:E$30,"情報通信関連コース",I$25:I$30)</f>
        <v>0</v>
      </c>
      <c r="AJ27" s="1326"/>
      <c r="AK27" s="1326"/>
      <c r="AL27" s="1326">
        <f>SUMIF(E$25:E$30,"情報通信関連コース",L$25:L$30)</f>
        <v>0</v>
      </c>
      <c r="AM27" s="1326"/>
      <c r="AN27" s="1326"/>
      <c r="AO27" s="1320" t="e">
        <f t="shared" ref="AO27:AO32" si="11">AL27/AI27</f>
        <v>#DIV/0!</v>
      </c>
      <c r="AP27" s="1320"/>
      <c r="AQ27" s="1320"/>
      <c r="AR27" s="1320"/>
      <c r="AS27" s="1320" t="e">
        <f t="shared" ref="AS27:AS32" si="12">AL27/AB27</f>
        <v>#DIV/0!</v>
      </c>
      <c r="AT27" s="1320"/>
      <c r="AU27" s="1320"/>
      <c r="AV27" s="1320"/>
    </row>
    <row r="28" spans="1:48" s="728" customFormat="1" ht="23.1" customHeight="1">
      <c r="A28" s="1317"/>
      <c r="B28" s="735"/>
      <c r="C28" s="736"/>
      <c r="D28" s="736" t="s">
        <v>548</v>
      </c>
      <c r="E28" s="737"/>
      <c r="F28" s="738"/>
      <c r="G28" s="739"/>
      <c r="H28" s="739"/>
      <c r="I28" s="739"/>
      <c r="J28" s="739"/>
      <c r="K28" s="739"/>
      <c r="L28" s="739"/>
      <c r="M28" s="736" t="s">
        <v>548</v>
      </c>
      <c r="N28" s="740"/>
      <c r="O28" s="741"/>
      <c r="P28" s="772"/>
      <c r="Q28" s="880" t="e">
        <f t="shared" si="0"/>
        <v>#DIV/0!</v>
      </c>
      <c r="S28" s="1350"/>
      <c r="T28" s="749">
        <f>COUNTIF(E25:E30,"就職促進コース（福祉・医療系)")</f>
        <v>0</v>
      </c>
      <c r="U28" s="1321" t="s">
        <v>592</v>
      </c>
      <c r="V28" s="1322"/>
      <c r="W28" s="1322"/>
      <c r="X28" s="1322"/>
      <c r="Y28" s="1322"/>
      <c r="Z28" s="1322"/>
      <c r="AA28" s="1323"/>
      <c r="AB28" s="1318">
        <f>SUMIF(E$25:E$30,"就職促進コース（福祉・医療系)",G$25:G$30)</f>
        <v>0</v>
      </c>
      <c r="AC28" s="1319"/>
      <c r="AD28" s="1318">
        <f>SUMIF(E$25:E$30,"就職促進コース（福祉・医療系)",H$25:H$30)</f>
        <v>0</v>
      </c>
      <c r="AE28" s="1324"/>
      <c r="AF28" s="1325" t="e">
        <f t="shared" si="9"/>
        <v>#DIV/0!</v>
      </c>
      <c r="AG28" s="1325"/>
      <c r="AH28" s="1325"/>
      <c r="AI28" s="1326">
        <f t="shared" si="10"/>
        <v>0</v>
      </c>
      <c r="AJ28" s="1326"/>
      <c r="AK28" s="1326"/>
      <c r="AL28" s="1326">
        <f>SUMIF(E$25:E$30,"就職促進コース（福祉・医療系)",L$25:L$30)</f>
        <v>0</v>
      </c>
      <c r="AM28" s="1326"/>
      <c r="AN28" s="1326"/>
      <c r="AO28" s="1320" t="e">
        <f t="shared" si="11"/>
        <v>#DIV/0!</v>
      </c>
      <c r="AP28" s="1320"/>
      <c r="AQ28" s="1320"/>
      <c r="AR28" s="1320"/>
      <c r="AS28" s="1320" t="e">
        <f t="shared" si="12"/>
        <v>#DIV/0!</v>
      </c>
      <c r="AT28" s="1320"/>
      <c r="AU28" s="1320"/>
      <c r="AV28" s="1320"/>
    </row>
    <row r="29" spans="1:48" s="728" customFormat="1" ht="23.1" customHeight="1">
      <c r="A29" s="1317"/>
      <c r="B29" s="735"/>
      <c r="C29" s="736"/>
      <c r="D29" s="736" t="s">
        <v>548</v>
      </c>
      <c r="E29" s="778"/>
      <c r="F29" s="738"/>
      <c r="G29" s="739"/>
      <c r="H29" s="739"/>
      <c r="I29" s="739"/>
      <c r="J29" s="739"/>
      <c r="K29" s="739"/>
      <c r="L29" s="739"/>
      <c r="M29" s="736" t="s">
        <v>548</v>
      </c>
      <c r="N29" s="740"/>
      <c r="O29" s="741"/>
      <c r="P29" s="772"/>
      <c r="Q29" s="880" t="e">
        <f t="shared" si="0"/>
        <v>#DIV/0!</v>
      </c>
      <c r="S29" s="1350"/>
      <c r="T29" s="749">
        <f>COUNTIF(E25:E30,"就職促進コース(総務・経理系)")</f>
        <v>0</v>
      </c>
      <c r="U29" s="1321" t="s">
        <v>593</v>
      </c>
      <c r="V29" s="1322"/>
      <c r="W29" s="1322"/>
      <c r="X29" s="1322"/>
      <c r="Y29" s="1322"/>
      <c r="Z29" s="1322"/>
      <c r="AA29" s="1323"/>
      <c r="AB29" s="1318">
        <f>SUMIF(E$25:E$30,"就職促進コース(総務・経理系)",G$25:G$30)</f>
        <v>0</v>
      </c>
      <c r="AC29" s="1319"/>
      <c r="AD29" s="1318">
        <f>SUMIF(E$25:E$30,"就職促進コース(総務・経理系)",H$25:H$30)</f>
        <v>0</v>
      </c>
      <c r="AE29" s="1324"/>
      <c r="AF29" s="1325" t="e">
        <f t="shared" si="9"/>
        <v>#DIV/0!</v>
      </c>
      <c r="AG29" s="1325"/>
      <c r="AH29" s="1325"/>
      <c r="AI29" s="1326">
        <f t="shared" si="10"/>
        <v>0</v>
      </c>
      <c r="AJ29" s="1326"/>
      <c r="AK29" s="1326"/>
      <c r="AL29" s="1326">
        <f>SUMIF(E$25:E$30,"就職促進コース(総務・経理系)",L$25:L$30)</f>
        <v>0</v>
      </c>
      <c r="AM29" s="1326"/>
      <c r="AN29" s="1326"/>
      <c r="AO29" s="1320" t="e">
        <f t="shared" si="11"/>
        <v>#DIV/0!</v>
      </c>
      <c r="AP29" s="1320"/>
      <c r="AQ29" s="1320"/>
      <c r="AR29" s="1320"/>
      <c r="AS29" s="1320" t="e">
        <f t="shared" si="12"/>
        <v>#DIV/0!</v>
      </c>
      <c r="AT29" s="1320"/>
      <c r="AU29" s="1320"/>
      <c r="AV29" s="1320"/>
    </row>
    <row r="30" spans="1:48" ht="24" customHeight="1" thickBot="1">
      <c r="A30" s="1317"/>
      <c r="B30" s="755"/>
      <c r="C30" s="756"/>
      <c r="D30" s="756" t="s">
        <v>548</v>
      </c>
      <c r="E30" s="779"/>
      <c r="F30" s="758"/>
      <c r="G30" s="759"/>
      <c r="H30" s="759"/>
      <c r="I30" s="759"/>
      <c r="J30" s="759"/>
      <c r="K30" s="759"/>
      <c r="L30" s="759"/>
      <c r="M30" s="756"/>
      <c r="N30" s="760"/>
      <c r="O30" s="761"/>
      <c r="P30" s="776"/>
      <c r="Q30" s="881" t="e">
        <f t="shared" si="0"/>
        <v>#DIV/0!</v>
      </c>
      <c r="S30" s="1350"/>
      <c r="T30" s="749">
        <f>COUNTIF(E25:E30,"就職促進コース(サービス系)")</f>
        <v>0</v>
      </c>
      <c r="U30" s="1321" t="s">
        <v>594</v>
      </c>
      <c r="V30" s="1322"/>
      <c r="W30" s="1322"/>
      <c r="X30" s="1322"/>
      <c r="Y30" s="1322"/>
      <c r="Z30" s="1322"/>
      <c r="AA30" s="1323"/>
      <c r="AB30" s="1318">
        <f>SUMIF(E$25:E$30,"就職促進コース(サービス系)",G$25:G$30)</f>
        <v>0</v>
      </c>
      <c r="AC30" s="1319"/>
      <c r="AD30" s="1318">
        <f>SUMIF(E$25:E$30,"就職促進コース(サービス系)",H$25:H$30)</f>
        <v>0</v>
      </c>
      <c r="AE30" s="1324"/>
      <c r="AF30" s="1325" t="e">
        <f t="shared" si="9"/>
        <v>#DIV/0!</v>
      </c>
      <c r="AG30" s="1325"/>
      <c r="AH30" s="1325"/>
      <c r="AI30" s="1326">
        <f t="shared" si="10"/>
        <v>0</v>
      </c>
      <c r="AJ30" s="1326"/>
      <c r="AK30" s="1326"/>
      <c r="AL30" s="1326">
        <f>SUMIF(E$25:E$30,"就職促進コース(サービス系)",L$25:L$30)</f>
        <v>0</v>
      </c>
      <c r="AM30" s="1326"/>
      <c r="AN30" s="1326"/>
      <c r="AO30" s="1320" t="e">
        <f t="shared" si="11"/>
        <v>#DIV/0!</v>
      </c>
      <c r="AP30" s="1320"/>
      <c r="AQ30" s="1320"/>
      <c r="AR30" s="1320"/>
      <c r="AS30" s="1320" t="e">
        <f t="shared" si="12"/>
        <v>#DIV/0!</v>
      </c>
      <c r="AT30" s="1320"/>
      <c r="AU30" s="1320"/>
      <c r="AV30" s="1320"/>
    </row>
    <row r="31" spans="1:48" s="728" customFormat="1" ht="23.1" customHeight="1" thickTop="1" thickBot="1">
      <c r="A31" s="1311" t="s">
        <v>628</v>
      </c>
      <c r="B31" s="1312"/>
      <c r="C31" s="1312"/>
      <c r="D31" s="1312"/>
      <c r="E31" s="1312"/>
      <c r="F31" s="1313"/>
      <c r="G31" s="762">
        <f>SUM(G25:G30)</f>
        <v>0</v>
      </c>
      <c r="H31" s="762">
        <f t="shared" ref="H31:L31" si="13">SUM(H25:H30)</f>
        <v>0</v>
      </c>
      <c r="I31" s="762">
        <f t="shared" si="13"/>
        <v>0</v>
      </c>
      <c r="J31" s="783">
        <f t="shared" si="13"/>
        <v>0</v>
      </c>
      <c r="K31" s="783">
        <f t="shared" si="13"/>
        <v>0</v>
      </c>
      <c r="L31" s="762">
        <f t="shared" si="13"/>
        <v>0</v>
      </c>
      <c r="M31" s="763" t="s">
        <v>600</v>
      </c>
      <c r="N31" s="763" t="s">
        <v>600</v>
      </c>
      <c r="O31" s="764" t="s">
        <v>600</v>
      </c>
      <c r="P31" s="777" t="e">
        <f>AVERAGE(P25:P30)</f>
        <v>#DIV/0!</v>
      </c>
      <c r="Q31" s="882" t="e">
        <f>AVERAGE(Q25:Q30)</f>
        <v>#DIV/0!</v>
      </c>
      <c r="S31" s="1350"/>
      <c r="T31" s="749">
        <f>COUNTIF(E25:E30,"就職促進コース(その他)")</f>
        <v>0</v>
      </c>
      <c r="U31" s="1321" t="s">
        <v>595</v>
      </c>
      <c r="V31" s="1322"/>
      <c r="W31" s="1322"/>
      <c r="X31" s="1322"/>
      <c r="Y31" s="1322"/>
      <c r="Z31" s="1322"/>
      <c r="AA31" s="1323"/>
      <c r="AB31" s="1318">
        <f>SUMIF(E$25:E$30,"就職促進コース(その他)",G$25:G$30)</f>
        <v>0</v>
      </c>
      <c r="AC31" s="1319"/>
      <c r="AD31" s="1318">
        <f>SUMIF(E$25:E$30,"就職促進コース(その他)",H$25:H$30)</f>
        <v>0</v>
      </c>
      <c r="AE31" s="1324"/>
      <c r="AF31" s="1325" t="e">
        <f t="shared" si="9"/>
        <v>#DIV/0!</v>
      </c>
      <c r="AG31" s="1325"/>
      <c r="AH31" s="1325"/>
      <c r="AI31" s="1326">
        <f t="shared" si="10"/>
        <v>0</v>
      </c>
      <c r="AJ31" s="1326"/>
      <c r="AK31" s="1326"/>
      <c r="AL31" s="1326">
        <f>SUMIF(E$25:E$30,"就職促進コース(その他)",L$25:L$30)</f>
        <v>0</v>
      </c>
      <c r="AM31" s="1326"/>
      <c r="AN31" s="1326"/>
      <c r="AO31" s="1320" t="e">
        <f t="shared" si="11"/>
        <v>#DIV/0!</v>
      </c>
      <c r="AP31" s="1320"/>
      <c r="AQ31" s="1320"/>
      <c r="AR31" s="1320"/>
      <c r="AS31" s="1320" t="e">
        <f t="shared" si="12"/>
        <v>#DIV/0!</v>
      </c>
      <c r="AT31" s="1320"/>
      <c r="AU31" s="1320"/>
      <c r="AV31" s="1320"/>
    </row>
    <row r="32" spans="1:48" s="728" customFormat="1" ht="23.1" customHeight="1" thickTop="1" thickBot="1">
      <c r="A32" s="1316"/>
      <c r="B32" s="765"/>
      <c r="C32" s="766"/>
      <c r="D32" s="780" t="s">
        <v>548</v>
      </c>
      <c r="E32" s="737"/>
      <c r="F32" s="727"/>
      <c r="G32" s="767"/>
      <c r="H32" s="767"/>
      <c r="I32" s="767"/>
      <c r="J32" s="767"/>
      <c r="K32" s="767"/>
      <c r="L32" s="767"/>
      <c r="M32" s="766" t="s">
        <v>548</v>
      </c>
      <c r="N32" s="768"/>
      <c r="O32" s="769"/>
      <c r="P32" s="770"/>
      <c r="Q32" s="879" t="e">
        <f t="shared" si="0"/>
        <v>#DIV/0!</v>
      </c>
      <c r="S32" s="1350"/>
      <c r="T32" s="771">
        <f>COUNTIF(E25:E30,"上記以外")</f>
        <v>0</v>
      </c>
      <c r="U32" s="1354" t="s">
        <v>596</v>
      </c>
      <c r="V32" s="1355"/>
      <c r="W32" s="1355"/>
      <c r="X32" s="1355"/>
      <c r="Y32" s="1355"/>
      <c r="Z32" s="1355"/>
      <c r="AA32" s="1356"/>
      <c r="AB32" s="1357">
        <f>SUMIF(E$25:E$30,"上記以外",G$25:G$30)</f>
        <v>0</v>
      </c>
      <c r="AC32" s="1358"/>
      <c r="AD32" s="1357">
        <f>SUMIF(E$25:E$30,"上記以外",H$25:H$30)</f>
        <v>0</v>
      </c>
      <c r="AE32" s="1359"/>
      <c r="AF32" s="1360" t="e">
        <f t="shared" si="9"/>
        <v>#DIV/0!</v>
      </c>
      <c r="AG32" s="1360"/>
      <c r="AH32" s="1360"/>
      <c r="AI32" s="1361">
        <f t="shared" si="10"/>
        <v>0</v>
      </c>
      <c r="AJ32" s="1361"/>
      <c r="AK32" s="1361"/>
      <c r="AL32" s="1361">
        <f>SUMIF(E$25:E$30,"上記以外",L$25:L$30)</f>
        <v>0</v>
      </c>
      <c r="AM32" s="1361"/>
      <c r="AN32" s="1361"/>
      <c r="AO32" s="1362" t="e">
        <f t="shared" si="11"/>
        <v>#DIV/0!</v>
      </c>
      <c r="AP32" s="1362"/>
      <c r="AQ32" s="1362"/>
      <c r="AR32" s="1362"/>
      <c r="AS32" s="1362" t="e">
        <f t="shared" si="12"/>
        <v>#DIV/0!</v>
      </c>
      <c r="AT32" s="1362"/>
      <c r="AU32" s="1362"/>
      <c r="AV32" s="1362"/>
    </row>
    <row r="33" spans="1:51" s="728" customFormat="1" ht="23.1" customHeight="1" thickTop="1" thickBot="1">
      <c r="A33" s="1317"/>
      <c r="B33" s="735"/>
      <c r="C33" s="736"/>
      <c r="D33" s="781" t="s">
        <v>548</v>
      </c>
      <c r="E33" s="737"/>
      <c r="F33" s="738"/>
      <c r="G33" s="739"/>
      <c r="H33" s="739"/>
      <c r="I33" s="739"/>
      <c r="J33" s="739"/>
      <c r="K33" s="739"/>
      <c r="L33" s="739"/>
      <c r="M33" s="736" t="s">
        <v>548</v>
      </c>
      <c r="N33" s="740"/>
      <c r="O33" s="741"/>
      <c r="P33" s="772"/>
      <c r="Q33" s="880" t="e">
        <f t="shared" si="0"/>
        <v>#DIV/0!</v>
      </c>
      <c r="S33" s="1363" t="s">
        <v>630</v>
      </c>
      <c r="T33" s="1364"/>
      <c r="U33" s="1364"/>
      <c r="V33" s="1364"/>
      <c r="W33" s="1364"/>
      <c r="X33" s="1365"/>
      <c r="Y33" s="773">
        <f>SUM(T27:T32)</f>
        <v>0</v>
      </c>
      <c r="Z33" s="1366" t="s">
        <v>579</v>
      </c>
      <c r="AA33" s="1367"/>
      <c r="AB33" s="774"/>
      <c r="AC33" s="774"/>
      <c r="AD33" s="774"/>
      <c r="AE33" s="774"/>
      <c r="AF33" s="774"/>
      <c r="AG33" s="774"/>
      <c r="AH33" s="774"/>
      <c r="AI33" s="774"/>
      <c r="AJ33" s="774"/>
      <c r="AK33" s="774"/>
      <c r="AL33" s="774"/>
      <c r="AM33" s="774"/>
      <c r="AN33" s="774"/>
      <c r="AO33" s="774"/>
      <c r="AP33" s="774"/>
      <c r="AQ33" s="774"/>
      <c r="AR33" s="774"/>
      <c r="AS33" s="774"/>
      <c r="AT33" s="774"/>
      <c r="AU33" s="774"/>
      <c r="AV33" s="775"/>
    </row>
    <row r="34" spans="1:51" s="728" customFormat="1" ht="23.1" customHeight="1" thickTop="1">
      <c r="A34" s="1317"/>
      <c r="B34" s="735"/>
      <c r="C34" s="736"/>
      <c r="D34" s="781" t="s">
        <v>548</v>
      </c>
      <c r="E34" s="737"/>
      <c r="F34" s="738"/>
      <c r="G34" s="739"/>
      <c r="H34" s="739"/>
      <c r="I34" s="739"/>
      <c r="J34" s="739"/>
      <c r="K34" s="739"/>
      <c r="L34" s="739"/>
      <c r="M34" s="736" t="s">
        <v>548</v>
      </c>
      <c r="N34" s="740"/>
      <c r="O34" s="741"/>
      <c r="P34" s="772"/>
      <c r="Q34" s="880" t="e">
        <f t="shared" si="0"/>
        <v>#DIV/0!</v>
      </c>
      <c r="S34" s="1368">
        <v>2</v>
      </c>
      <c r="T34" s="749">
        <f>COUNTIF(E32:E37,"情報通信関連コース")</f>
        <v>0</v>
      </c>
      <c r="U34" s="1321" t="s">
        <v>591</v>
      </c>
      <c r="V34" s="1322"/>
      <c r="W34" s="1322"/>
      <c r="X34" s="1322"/>
      <c r="Y34" s="1322"/>
      <c r="Z34" s="1322"/>
      <c r="AA34" s="1323"/>
      <c r="AB34" s="1318">
        <f>SUMIF(E$32:E$37,"情報通信関連コース",G$32:G$37)</f>
        <v>0</v>
      </c>
      <c r="AC34" s="1319"/>
      <c r="AD34" s="1318">
        <f>SUMIF(E$32:E$37,"情報通信関連コース",H$32:H$37)</f>
        <v>0</v>
      </c>
      <c r="AE34" s="1324"/>
      <c r="AF34" s="1325" t="e">
        <f t="shared" ref="AF34:AF39" si="14">AD34/AB34</f>
        <v>#DIV/0!</v>
      </c>
      <c r="AG34" s="1325"/>
      <c r="AH34" s="1325"/>
      <c r="AI34" s="1326">
        <f>SUMIF(E$32:E$37,"情報通信関連コース",I$32:I$37)</f>
        <v>0</v>
      </c>
      <c r="AJ34" s="1326"/>
      <c r="AK34" s="1326"/>
      <c r="AL34" s="1326">
        <f>SUMIF(E$32:E$37,"情報通信関連コース",L$32:L$37)</f>
        <v>0</v>
      </c>
      <c r="AM34" s="1326"/>
      <c r="AN34" s="1326"/>
      <c r="AO34" s="1320" t="e">
        <f t="shared" ref="AO34:AO39" si="15">AL34/AI34</f>
        <v>#DIV/0!</v>
      </c>
      <c r="AP34" s="1320"/>
      <c r="AQ34" s="1320"/>
      <c r="AR34" s="1320"/>
      <c r="AS34" s="1320" t="e">
        <f t="shared" ref="AS34:AS39" si="16">AL34/AB34</f>
        <v>#DIV/0!</v>
      </c>
      <c r="AT34" s="1320"/>
      <c r="AU34" s="1320"/>
      <c r="AV34" s="1320"/>
    </row>
    <row r="35" spans="1:51" s="728" customFormat="1" ht="23.1" customHeight="1">
      <c r="A35" s="1317"/>
      <c r="B35" s="735"/>
      <c r="C35" s="736"/>
      <c r="D35" s="781" t="s">
        <v>548</v>
      </c>
      <c r="E35" s="737"/>
      <c r="F35" s="738"/>
      <c r="G35" s="739"/>
      <c r="H35" s="739"/>
      <c r="I35" s="739"/>
      <c r="J35" s="739"/>
      <c r="K35" s="739"/>
      <c r="L35" s="739"/>
      <c r="M35" s="736" t="s">
        <v>548</v>
      </c>
      <c r="N35" s="740"/>
      <c r="O35" s="741"/>
      <c r="P35" s="772"/>
      <c r="Q35" s="880" t="e">
        <f t="shared" si="0"/>
        <v>#DIV/0!</v>
      </c>
      <c r="S35" s="1350"/>
      <c r="T35" s="749">
        <f>COUNTIF(E32:E37,"就職促進コース（福祉・医療系)")</f>
        <v>0</v>
      </c>
      <c r="U35" s="1321" t="s">
        <v>592</v>
      </c>
      <c r="V35" s="1322"/>
      <c r="W35" s="1322"/>
      <c r="X35" s="1322"/>
      <c r="Y35" s="1322"/>
      <c r="Z35" s="1322"/>
      <c r="AA35" s="1323"/>
      <c r="AB35" s="1318">
        <f>SUMIF(E$32:E$37,"就職促進コース（福祉・医療系)",G$32:G$37)</f>
        <v>0</v>
      </c>
      <c r="AC35" s="1319"/>
      <c r="AD35" s="1318">
        <f>SUMIF(E$32:E$37,"就職促進コース（福祉・医療系)",H$32:H$37)</f>
        <v>0</v>
      </c>
      <c r="AE35" s="1324"/>
      <c r="AF35" s="1325" t="e">
        <f t="shared" si="14"/>
        <v>#DIV/0!</v>
      </c>
      <c r="AG35" s="1325"/>
      <c r="AH35" s="1325"/>
      <c r="AI35" s="1326">
        <f>SUMIF(E$32:E$37,"就職促進コース（福祉・医療系)",I$32:I$37)</f>
        <v>0</v>
      </c>
      <c r="AJ35" s="1326"/>
      <c r="AK35" s="1326"/>
      <c r="AL35" s="1326">
        <f>SUMIF(E$32:E$37,"就職促進コース（福祉・医療系)",L$32:L$37)</f>
        <v>0</v>
      </c>
      <c r="AM35" s="1326"/>
      <c r="AN35" s="1326"/>
      <c r="AO35" s="1320" t="e">
        <f t="shared" si="15"/>
        <v>#DIV/0!</v>
      </c>
      <c r="AP35" s="1320"/>
      <c r="AQ35" s="1320"/>
      <c r="AR35" s="1320"/>
      <c r="AS35" s="1320" t="e">
        <f t="shared" si="16"/>
        <v>#DIV/0!</v>
      </c>
      <c r="AT35" s="1320"/>
      <c r="AU35" s="1320"/>
      <c r="AV35" s="1320"/>
    </row>
    <row r="36" spans="1:51" s="728" customFormat="1" ht="23.1" customHeight="1">
      <c r="A36" s="1317"/>
      <c r="B36" s="735"/>
      <c r="C36" s="736"/>
      <c r="D36" s="781" t="s">
        <v>548</v>
      </c>
      <c r="E36" s="778"/>
      <c r="F36" s="738"/>
      <c r="G36" s="739"/>
      <c r="H36" s="739"/>
      <c r="I36" s="739"/>
      <c r="J36" s="739"/>
      <c r="K36" s="739"/>
      <c r="L36" s="739"/>
      <c r="M36" s="736" t="s">
        <v>548</v>
      </c>
      <c r="N36" s="740"/>
      <c r="O36" s="741"/>
      <c r="P36" s="772"/>
      <c r="Q36" s="880" t="e">
        <f t="shared" si="0"/>
        <v>#DIV/0!</v>
      </c>
      <c r="S36" s="1350"/>
      <c r="T36" s="749">
        <f>COUNTIF(E32:E37,"就職促進コース(総務・経理系)")</f>
        <v>0</v>
      </c>
      <c r="U36" s="1321" t="s">
        <v>593</v>
      </c>
      <c r="V36" s="1322"/>
      <c r="W36" s="1322"/>
      <c r="X36" s="1322"/>
      <c r="Y36" s="1322"/>
      <c r="Z36" s="1322"/>
      <c r="AA36" s="1323"/>
      <c r="AB36" s="1318">
        <f>SUMIF(E$32:E$37,"就職促進コース(総務・経理系)",G$32:G$37)</f>
        <v>0</v>
      </c>
      <c r="AC36" s="1319"/>
      <c r="AD36" s="1318">
        <f>SUMIF(E$32:E$37,"就職促進コース(総務・経理系)",H$32:H$37)</f>
        <v>0</v>
      </c>
      <c r="AE36" s="1324"/>
      <c r="AF36" s="1325" t="e">
        <f t="shared" si="14"/>
        <v>#DIV/0!</v>
      </c>
      <c r="AG36" s="1325"/>
      <c r="AH36" s="1325"/>
      <c r="AI36" s="1326">
        <f>SUMIF(E$32:E$37,"就職促進コース(総務・経理系)",I$32:I$37)</f>
        <v>0</v>
      </c>
      <c r="AJ36" s="1326"/>
      <c r="AK36" s="1326"/>
      <c r="AL36" s="1326">
        <f>SUMIF(E$32:E$37,"就職促進コース(総務・経理系)",L$32:L$37)</f>
        <v>0</v>
      </c>
      <c r="AM36" s="1326"/>
      <c r="AN36" s="1326"/>
      <c r="AO36" s="1320" t="e">
        <f t="shared" si="15"/>
        <v>#DIV/0!</v>
      </c>
      <c r="AP36" s="1320"/>
      <c r="AQ36" s="1320"/>
      <c r="AR36" s="1320"/>
      <c r="AS36" s="1320" t="e">
        <f t="shared" si="16"/>
        <v>#DIV/0!</v>
      </c>
      <c r="AT36" s="1320"/>
      <c r="AU36" s="1320"/>
      <c r="AV36" s="1320"/>
    </row>
    <row r="37" spans="1:51" ht="24" customHeight="1" thickBot="1">
      <c r="A37" s="1317"/>
      <c r="B37" s="755"/>
      <c r="C37" s="756"/>
      <c r="D37" s="782" t="s">
        <v>548</v>
      </c>
      <c r="E37" s="779"/>
      <c r="F37" s="758"/>
      <c r="G37" s="759"/>
      <c r="H37" s="759"/>
      <c r="I37" s="759"/>
      <c r="J37" s="759"/>
      <c r="K37" s="759"/>
      <c r="L37" s="759"/>
      <c r="M37" s="756" t="s">
        <v>548</v>
      </c>
      <c r="N37" s="760"/>
      <c r="O37" s="761"/>
      <c r="P37" s="776"/>
      <c r="Q37" s="881" t="e">
        <f t="shared" si="0"/>
        <v>#DIV/0!</v>
      </c>
      <c r="S37" s="1350"/>
      <c r="T37" s="749">
        <f>COUNTIF(E32:E37,"就職促進コース(サービス系)")</f>
        <v>0</v>
      </c>
      <c r="U37" s="1321" t="s">
        <v>594</v>
      </c>
      <c r="V37" s="1322"/>
      <c r="W37" s="1322"/>
      <c r="X37" s="1322"/>
      <c r="Y37" s="1322"/>
      <c r="Z37" s="1322"/>
      <c r="AA37" s="1323"/>
      <c r="AB37" s="1318">
        <f>SUMIF(E$32:E$37,"就職促進コース(その他)",G$32:G$37)</f>
        <v>0</v>
      </c>
      <c r="AC37" s="1319"/>
      <c r="AD37" s="1318">
        <f>SUMIF(E$32:E$37,"就職促進コース(サービス系)",H$32:H$37)</f>
        <v>0</v>
      </c>
      <c r="AE37" s="1324"/>
      <c r="AF37" s="1325" t="e">
        <f t="shared" si="14"/>
        <v>#DIV/0!</v>
      </c>
      <c r="AG37" s="1325"/>
      <c r="AH37" s="1325"/>
      <c r="AI37" s="1326">
        <f>SUMIF(E$32:E$37,"就職促進コース(サービス系)",I$32:I$37)</f>
        <v>0</v>
      </c>
      <c r="AJ37" s="1326"/>
      <c r="AK37" s="1326"/>
      <c r="AL37" s="1326">
        <f>SUMIF(E$32:E$37,"就職促進コース(サービス系)",L$32:L$37)</f>
        <v>0</v>
      </c>
      <c r="AM37" s="1326"/>
      <c r="AN37" s="1326"/>
      <c r="AO37" s="1320" t="e">
        <f t="shared" si="15"/>
        <v>#DIV/0!</v>
      </c>
      <c r="AP37" s="1320"/>
      <c r="AQ37" s="1320"/>
      <c r="AR37" s="1320"/>
      <c r="AS37" s="1320" t="e">
        <f t="shared" si="16"/>
        <v>#DIV/0!</v>
      </c>
      <c r="AT37" s="1320"/>
      <c r="AU37" s="1320"/>
      <c r="AV37" s="1320"/>
    </row>
    <row r="38" spans="1:51" s="728" customFormat="1" ht="23.1" customHeight="1" thickTop="1" thickBot="1">
      <c r="A38" s="1311" t="s">
        <v>627</v>
      </c>
      <c r="B38" s="1370"/>
      <c r="C38" s="1370"/>
      <c r="D38" s="1370"/>
      <c r="E38" s="1370"/>
      <c r="F38" s="1371"/>
      <c r="G38" s="783">
        <f>SUM(G32:G37)</f>
        <v>0</v>
      </c>
      <c r="H38" s="783">
        <f t="shared" ref="H38:L38" si="17">SUM(H32:H37)</f>
        <v>0</v>
      </c>
      <c r="I38" s="783">
        <f t="shared" si="17"/>
        <v>0</v>
      </c>
      <c r="J38" s="783">
        <f t="shared" si="17"/>
        <v>0</v>
      </c>
      <c r="K38" s="783">
        <f t="shared" si="17"/>
        <v>0</v>
      </c>
      <c r="L38" s="783">
        <f t="shared" si="17"/>
        <v>0</v>
      </c>
      <c r="M38" s="784" t="s">
        <v>568</v>
      </c>
      <c r="N38" s="784" t="s">
        <v>568</v>
      </c>
      <c r="O38" s="785" t="s">
        <v>568</v>
      </c>
      <c r="P38" s="786" t="e">
        <f>AVERAGE(P32:P37)</f>
        <v>#DIV/0!</v>
      </c>
      <c r="Q38" s="883" t="e">
        <f>AVERAGE(Q32:Q37)</f>
        <v>#DIV/0!</v>
      </c>
      <c r="S38" s="1350"/>
      <c r="T38" s="749">
        <f>COUNTIF(E32:E37,"就職促進コース(その他)")</f>
        <v>0</v>
      </c>
      <c r="U38" s="1321" t="s">
        <v>595</v>
      </c>
      <c r="V38" s="1322"/>
      <c r="W38" s="1322"/>
      <c r="X38" s="1322"/>
      <c r="Y38" s="1322"/>
      <c r="Z38" s="1322"/>
      <c r="AA38" s="1323"/>
      <c r="AB38" s="1318">
        <f>SUMIF(E$32:E$37,"就職促進コース(サービス系)",G$32:G$37)</f>
        <v>0</v>
      </c>
      <c r="AC38" s="1319"/>
      <c r="AD38" s="1318">
        <f>SUMIF(E$32:E$37,"就職促進コース(その他)",H$32:H$37)</f>
        <v>0</v>
      </c>
      <c r="AE38" s="1324"/>
      <c r="AF38" s="1325" t="e">
        <f t="shared" si="14"/>
        <v>#DIV/0!</v>
      </c>
      <c r="AG38" s="1325"/>
      <c r="AH38" s="1325"/>
      <c r="AI38" s="1326">
        <f>SUMIF(E$32:E$37,"就職促進コース(その他)",I$32:I$37)</f>
        <v>0</v>
      </c>
      <c r="AJ38" s="1326"/>
      <c r="AK38" s="1326"/>
      <c r="AL38" s="1326">
        <f>SUMIF(E$32:E$37,"就職促進コース(その他)",L$32:L$37)</f>
        <v>0</v>
      </c>
      <c r="AM38" s="1326"/>
      <c r="AN38" s="1326"/>
      <c r="AO38" s="1320" t="e">
        <f t="shared" si="15"/>
        <v>#DIV/0!</v>
      </c>
      <c r="AP38" s="1320"/>
      <c r="AQ38" s="1320"/>
      <c r="AR38" s="1320"/>
      <c r="AS38" s="1320" t="e">
        <f t="shared" si="16"/>
        <v>#DIV/0!</v>
      </c>
      <c r="AT38" s="1320"/>
      <c r="AU38" s="1320"/>
      <c r="AV38" s="1320"/>
    </row>
    <row r="39" spans="1:51" ht="22.5" customHeight="1" thickTop="1" thickBot="1">
      <c r="A39" s="787"/>
      <c r="B39" s="788"/>
      <c r="C39" s="788"/>
      <c r="D39" s="788"/>
      <c r="E39" s="788"/>
      <c r="F39" s="788"/>
      <c r="G39" s="788"/>
      <c r="H39" s="788"/>
      <c r="I39" s="788"/>
      <c r="J39" s="788"/>
      <c r="K39" s="788"/>
      <c r="L39" s="788"/>
      <c r="M39" s="788"/>
      <c r="N39" s="788"/>
      <c r="P39" s="789"/>
      <c r="S39" s="1369"/>
      <c r="T39" s="771">
        <f>COUNTIF(E32:E37,"上記以外")</f>
        <v>0</v>
      </c>
      <c r="U39" s="1354" t="s">
        <v>596</v>
      </c>
      <c r="V39" s="1355"/>
      <c r="W39" s="1355"/>
      <c r="X39" s="1355"/>
      <c r="Y39" s="1355"/>
      <c r="Z39" s="1355"/>
      <c r="AA39" s="1356"/>
      <c r="AB39" s="1318">
        <f>SUMIF(E$32:E$37,"上記以外",G$32:G$37)</f>
        <v>0</v>
      </c>
      <c r="AC39" s="1319"/>
      <c r="AD39" s="1357">
        <f>SUMIF(E$32:E$37,"上記以外",H$32:H$37)</f>
        <v>0</v>
      </c>
      <c r="AE39" s="1359"/>
      <c r="AF39" s="1360" t="e">
        <f t="shared" si="14"/>
        <v>#DIV/0!</v>
      </c>
      <c r="AG39" s="1360"/>
      <c r="AH39" s="1360"/>
      <c r="AI39" s="1361">
        <f>SUMIF(E$32:E$37,"上記以外",I$32:I$37)</f>
        <v>0</v>
      </c>
      <c r="AJ39" s="1361"/>
      <c r="AK39" s="1361"/>
      <c r="AL39" s="1361">
        <f>SUMIF(E$32:E$37,"上記以外",L$32:L$37)</f>
        <v>0</v>
      </c>
      <c r="AM39" s="1361"/>
      <c r="AN39" s="1361"/>
      <c r="AO39" s="1362" t="e">
        <f t="shared" si="15"/>
        <v>#DIV/0!</v>
      </c>
      <c r="AP39" s="1362"/>
      <c r="AQ39" s="1362"/>
      <c r="AR39" s="1362"/>
      <c r="AS39" s="1362" t="e">
        <f t="shared" si="16"/>
        <v>#DIV/0!</v>
      </c>
      <c r="AT39" s="1362"/>
      <c r="AU39" s="1362"/>
      <c r="AV39" s="1362"/>
    </row>
    <row r="40" spans="1:51" ht="22.5" customHeight="1" thickTop="1" thickBot="1">
      <c r="M40" s="717"/>
      <c r="N40" s="719"/>
      <c r="S40" s="1363" t="s">
        <v>631</v>
      </c>
      <c r="T40" s="1364"/>
      <c r="U40" s="1364"/>
      <c r="V40" s="1364"/>
      <c r="W40" s="1364"/>
      <c r="X40" s="1365"/>
      <c r="Y40" s="773">
        <f>SUM(T34:T39)</f>
        <v>0</v>
      </c>
      <c r="Z40" s="1366" t="s">
        <v>579</v>
      </c>
      <c r="AA40" s="1367"/>
      <c r="AB40" s="774"/>
      <c r="AC40" s="774"/>
      <c r="AD40" s="774"/>
      <c r="AE40" s="774"/>
      <c r="AF40" s="774"/>
      <c r="AG40" s="774"/>
      <c r="AH40" s="774"/>
      <c r="AI40" s="774"/>
      <c r="AJ40" s="774"/>
      <c r="AK40" s="774"/>
      <c r="AL40" s="774"/>
      <c r="AM40" s="774"/>
      <c r="AN40" s="774"/>
      <c r="AO40" s="774"/>
      <c r="AP40" s="774"/>
      <c r="AQ40" s="774"/>
      <c r="AR40" s="774"/>
      <c r="AS40" s="774"/>
      <c r="AT40" s="774"/>
      <c r="AU40" s="774"/>
      <c r="AV40" s="775"/>
    </row>
    <row r="41" spans="1:51" ht="22.5" customHeight="1" thickTop="1">
      <c r="M41" s="717"/>
      <c r="N41" s="719"/>
      <c r="S41" s="1372" t="s">
        <v>602</v>
      </c>
      <c r="T41" s="1372"/>
      <c r="U41" s="1372"/>
      <c r="V41" s="1372"/>
      <c r="W41" s="1372"/>
      <c r="X41" s="1372"/>
      <c r="Y41" s="1372"/>
      <c r="Z41" s="1372"/>
      <c r="AA41" s="1372"/>
      <c r="AB41" s="1373">
        <f>SUM(AB13:AC18,AI20:AK25,AB27:AC32,AB34:AC40)</f>
        <v>0</v>
      </c>
      <c r="AC41" s="1374"/>
      <c r="AD41" s="1373">
        <f>SUM(AD13:AE18,AK20:AM25,AD27:AE32,AD34:AE40)</f>
        <v>0</v>
      </c>
      <c r="AE41" s="1374"/>
      <c r="AF41" s="1378" t="e">
        <f>AVERAGE(AF13:AH18,AF20:AH25,AF27:AH32,AF34:AH39)</f>
        <v>#DIV/0!</v>
      </c>
      <c r="AG41" s="1379"/>
      <c r="AH41" s="1374"/>
      <c r="AI41" s="1373">
        <f>SUM(AI13:AK18,AI20:AK25,AI27:AK32,AI34:AK39)</f>
        <v>0</v>
      </c>
      <c r="AJ41" s="1379"/>
      <c r="AK41" s="1374"/>
      <c r="AL41" s="1373">
        <f>SUM(AL13:AN18,AL20:AN25,AL27:AN32,AL34:AN39)</f>
        <v>0</v>
      </c>
      <c r="AM41" s="1379"/>
      <c r="AN41" s="1374"/>
      <c r="AO41" s="1378" t="e">
        <f>AVERAGE(AO13:AR18,AO20:AR25,AO27:AR32,AO34:AR39)</f>
        <v>#DIV/0!</v>
      </c>
      <c r="AP41" s="1379"/>
      <c r="AQ41" s="1379"/>
      <c r="AR41" s="1374"/>
      <c r="AS41" s="1378" t="e">
        <f>AVERAGE(AS13:AV18,AS20:AV25,AS27:AV32,AS34:AV39)</f>
        <v>#DIV/0!</v>
      </c>
      <c r="AT41" s="1379"/>
      <c r="AU41" s="1379"/>
      <c r="AV41" s="1374"/>
    </row>
    <row r="42" spans="1:51" ht="22.5" customHeight="1">
      <c r="M42" s="717"/>
      <c r="N42" s="719"/>
      <c r="S42" s="790"/>
      <c r="T42" s="790"/>
      <c r="U42" s="790"/>
      <c r="V42" s="790"/>
      <c r="W42" s="790"/>
      <c r="X42" s="790"/>
      <c r="Y42" s="790"/>
      <c r="Z42" s="790"/>
      <c r="AA42" s="790"/>
      <c r="AB42" s="791"/>
      <c r="AC42" s="791"/>
      <c r="AD42" s="791"/>
      <c r="AE42" s="791"/>
      <c r="AF42" s="792"/>
      <c r="AG42" s="791"/>
      <c r="AH42" s="791"/>
      <c r="AI42" s="791"/>
      <c r="AJ42" s="791"/>
      <c r="AK42" s="791"/>
      <c r="AL42" s="791"/>
      <c r="AM42" s="791"/>
      <c r="AN42" s="791"/>
      <c r="AO42" s="792"/>
      <c r="AP42" s="791"/>
      <c r="AQ42" s="791"/>
      <c r="AR42" s="791"/>
      <c r="AS42" s="792"/>
      <c r="AT42" s="791"/>
      <c r="AU42" s="791"/>
      <c r="AV42" s="791"/>
    </row>
    <row r="43" spans="1:51" ht="22.5" customHeight="1">
      <c r="V43" s="790"/>
      <c r="W43" s="790"/>
      <c r="X43" s="790"/>
      <c r="Y43" s="790"/>
      <c r="Z43" s="790"/>
      <c r="AA43" s="790"/>
      <c r="AB43" s="790"/>
      <c r="AC43" s="790"/>
      <c r="AD43" s="790"/>
      <c r="AE43" s="791"/>
      <c r="AF43" s="791"/>
      <c r="AG43" s="791"/>
      <c r="AH43" s="791"/>
      <c r="AI43" s="792"/>
      <c r="AJ43" s="791"/>
      <c r="AK43" s="791"/>
      <c r="AL43" s="791"/>
      <c r="AM43" s="791"/>
      <c r="AN43" s="791"/>
      <c r="AO43" s="791"/>
      <c r="AP43" s="791"/>
      <c r="AQ43" s="791"/>
      <c r="AR43" s="792"/>
      <c r="AS43" s="791"/>
      <c r="AT43" s="791"/>
      <c r="AU43" s="791"/>
      <c r="AV43" s="792"/>
      <c r="AW43" s="791"/>
      <c r="AX43" s="791"/>
      <c r="AY43" s="791"/>
    </row>
    <row r="44" spans="1:51" ht="22.5" customHeight="1">
      <c r="V44" s="790"/>
      <c r="W44" s="790"/>
      <c r="X44" s="790"/>
      <c r="Y44" s="790"/>
      <c r="Z44" s="790"/>
      <c r="AA44" s="790"/>
      <c r="AB44" s="790"/>
      <c r="AC44" s="790"/>
      <c r="AD44" s="790"/>
      <c r="AE44" s="791"/>
      <c r="AF44" s="791"/>
      <c r="AG44" s="791"/>
      <c r="AH44" s="791"/>
      <c r="AI44" s="792"/>
      <c r="AJ44" s="791"/>
      <c r="AK44" s="791"/>
      <c r="AL44" s="791"/>
      <c r="AM44" s="791"/>
      <c r="AN44" s="791"/>
      <c r="AO44" s="791"/>
      <c r="AP44" s="791"/>
      <c r="AQ44" s="791"/>
      <c r="AR44" s="792"/>
      <c r="AS44" s="791"/>
      <c r="AT44" s="791"/>
      <c r="AU44" s="791"/>
      <c r="AV44" s="792"/>
      <c r="AW44" s="791"/>
      <c r="AX44" s="791"/>
      <c r="AY44" s="791"/>
    </row>
    <row r="45" spans="1:51" ht="22.5" customHeight="1">
      <c r="W45" s="790"/>
      <c r="X45" s="1375"/>
      <c r="Y45" s="1375"/>
      <c r="Z45" s="1375"/>
      <c r="AA45" s="1375"/>
      <c r="AB45" s="1375"/>
      <c r="AC45" s="1375"/>
      <c r="AD45" s="1375"/>
      <c r="AE45" s="1376"/>
      <c r="AF45" s="1376"/>
      <c r="AG45" s="1376"/>
      <c r="AH45" s="1376"/>
      <c r="AI45" s="1377"/>
      <c r="AJ45" s="1377"/>
      <c r="AK45" s="1377"/>
      <c r="AL45" s="793"/>
      <c r="AM45" s="793"/>
      <c r="AN45" s="793"/>
      <c r="AO45" s="793"/>
      <c r="AP45" s="793"/>
      <c r="AQ45" s="793"/>
      <c r="AR45" s="793"/>
      <c r="AS45" s="793"/>
      <c r="AT45" s="793"/>
      <c r="AU45" s="793"/>
      <c r="AV45" s="793"/>
      <c r="AW45" s="793"/>
      <c r="AX45" s="793"/>
      <c r="AY45" s="793"/>
    </row>
    <row r="46" spans="1:51" ht="22.5" customHeight="1"/>
    <row r="47" spans="1:51" ht="22.5" customHeight="1"/>
    <row r="48" spans="1:51" ht="22.5" customHeight="1"/>
    <row r="49" s="717" customFormat="1" ht="22.5" customHeight="1"/>
    <row r="50" s="717" customFormat="1" ht="22.5" customHeight="1"/>
    <row r="51" s="717" customFormat="1" ht="22.5" customHeight="1"/>
    <row r="52" s="717" customFormat="1" ht="22.5" customHeight="1"/>
    <row r="53" s="717" customFormat="1" ht="22.5" customHeight="1"/>
    <row r="54" s="717" customFormat="1" ht="22.5" customHeight="1"/>
    <row r="55" s="717" customFormat="1" ht="22.5" customHeight="1"/>
    <row r="56" s="717" customFormat="1" ht="22.5" customHeight="1"/>
    <row r="57" s="717" customFormat="1" ht="22.5" customHeight="1"/>
    <row r="58" s="717" customFormat="1" ht="22.5" customHeight="1"/>
    <row r="59" s="717" customFormat="1" ht="22.5" customHeight="1"/>
    <row r="60" s="717" customFormat="1" ht="22.5" customHeight="1"/>
    <row r="61" s="717" customFormat="1" ht="22.5" customHeight="1"/>
    <row r="62" s="717" customFormat="1" ht="22.5" customHeight="1"/>
    <row r="63" s="717" customFormat="1" ht="22.5" customHeight="1"/>
    <row r="64" s="717" customFormat="1" ht="22.5" customHeight="1"/>
    <row r="65" s="717" customFormat="1" ht="22.5" customHeight="1"/>
    <row r="66" s="717" customFormat="1" ht="22.5" customHeight="1"/>
    <row r="67" s="717" customFormat="1" ht="22.5" customHeight="1"/>
    <row r="68" s="717" customFormat="1" ht="22.5" customHeight="1"/>
    <row r="69" s="717" customFormat="1" ht="22.5" customHeight="1"/>
    <row r="70" s="717" customFormat="1" ht="22.5" customHeight="1"/>
    <row r="71" s="717" customFormat="1" ht="22.5" customHeight="1"/>
    <row r="72" s="717" customFormat="1" ht="22.5" customHeight="1"/>
    <row r="73" s="717" customFormat="1" ht="22.5" customHeight="1"/>
    <row r="74" s="717" customFormat="1" ht="22.5" customHeight="1"/>
    <row r="75" s="717" customFormat="1" ht="22.5" customHeight="1"/>
    <row r="76" s="717" customFormat="1" ht="22.5" customHeight="1"/>
    <row r="77" s="717" customFormat="1" ht="22.5" customHeight="1"/>
    <row r="78" s="717" customFormat="1" ht="22.5" customHeight="1"/>
    <row r="79" s="717" customFormat="1" ht="22.5" customHeight="1"/>
    <row r="80" s="717" customFormat="1" ht="22.5" customHeight="1"/>
    <row r="81" s="717" customFormat="1" ht="22.5" customHeight="1"/>
    <row r="82" s="717" customFormat="1" ht="22.5" customHeight="1"/>
    <row r="83" s="717" customFormat="1" ht="22.5" customHeight="1"/>
    <row r="84" s="717" customFormat="1" ht="22.5" customHeight="1"/>
    <row r="85" s="717" customFormat="1" ht="22.5" customHeight="1"/>
    <row r="86" s="717" customFormat="1" ht="22.5" customHeight="1"/>
    <row r="87" s="717" customFormat="1" ht="22.5" customHeight="1"/>
    <row r="88" s="717" customFormat="1" ht="22.5" customHeight="1"/>
    <row r="89" s="717" customFormat="1" ht="22.5" customHeight="1"/>
    <row r="90" s="717" customFormat="1" ht="22.5" customHeight="1"/>
    <row r="91" s="717" customFormat="1" ht="22.5" customHeight="1"/>
    <row r="92" s="717" customFormat="1" ht="22.5" customHeight="1"/>
    <row r="93" s="717" customFormat="1" ht="22.5" customHeight="1"/>
    <row r="94" s="717" customFormat="1" ht="22.5" customHeight="1"/>
    <row r="95" s="717" customFormat="1" ht="22.5" customHeight="1"/>
    <row r="96" s="717" customFormat="1" ht="22.5" customHeight="1"/>
    <row r="97" s="717" customFormat="1" ht="22.5" customHeight="1"/>
    <row r="98" s="717" customFormat="1" ht="22.5" customHeight="1"/>
    <row r="99" s="717" customFormat="1" ht="22.5" customHeight="1"/>
    <row r="100" s="717" customFormat="1" ht="22.5" customHeight="1"/>
    <row r="101" s="717" customFormat="1" ht="22.5" customHeight="1"/>
    <row r="102" s="717" customFormat="1" ht="22.5" customHeight="1"/>
    <row r="103" s="717" customFormat="1" ht="22.5" customHeight="1"/>
    <row r="104" s="717" customFormat="1" ht="22.5" customHeight="1"/>
    <row r="105" s="717" customFormat="1" ht="22.5" customHeight="1"/>
    <row r="106" s="717" customFormat="1" ht="22.5" customHeight="1"/>
    <row r="107" s="717" customFormat="1" ht="22.5" customHeight="1"/>
    <row r="108" s="717" customFormat="1" ht="22.5" customHeight="1"/>
    <row r="109" s="717" customFormat="1" ht="22.5" customHeight="1"/>
    <row r="110" s="717" customFormat="1" ht="22.5" customHeight="1"/>
    <row r="111" s="717" customFormat="1" ht="22.5" customHeight="1"/>
    <row r="112" s="717" customFormat="1" ht="22.5" customHeight="1"/>
    <row r="113" s="717" customFormat="1" ht="22.5" customHeight="1"/>
    <row r="114" s="717" customFormat="1" ht="22.5" customHeight="1"/>
    <row r="115" s="717" customFormat="1" ht="22.5" customHeight="1"/>
    <row r="116" s="717" customFormat="1" ht="22.5" customHeight="1"/>
    <row r="117" s="717" customFormat="1" ht="22.5" customHeight="1"/>
    <row r="118" s="717" customFormat="1" ht="22.5" customHeight="1"/>
    <row r="119" s="717" customFormat="1" ht="22.5" customHeight="1"/>
    <row r="120" s="717" customFormat="1" ht="22.5" customHeight="1"/>
    <row r="121" s="717" customFormat="1" ht="22.5" customHeight="1"/>
    <row r="122" s="717" customFormat="1" ht="22.5" customHeight="1"/>
    <row r="123" s="717" customFormat="1" ht="22.5" customHeight="1"/>
    <row r="124" s="717" customFormat="1" ht="22.5" customHeight="1"/>
    <row r="125" s="717" customFormat="1" ht="22.5" customHeight="1"/>
    <row r="126" s="717" customFormat="1" ht="22.5" customHeight="1"/>
    <row r="127" s="717" customFormat="1" ht="22.5" customHeight="1"/>
    <row r="128" s="717" customFormat="1" ht="22.5" customHeight="1"/>
    <row r="129" s="717" customFormat="1" ht="22.5" customHeight="1"/>
    <row r="130" s="717" customFormat="1" ht="22.5" customHeight="1"/>
    <row r="131" s="717" customFormat="1" ht="22.5" customHeight="1"/>
    <row r="132" s="717" customFormat="1" ht="22.5" customHeight="1"/>
    <row r="133" s="717" customFormat="1" ht="22.5" customHeight="1"/>
    <row r="134" s="717" customFormat="1" ht="22.5" customHeight="1"/>
    <row r="135" s="717" customFormat="1" ht="22.5" customHeight="1"/>
    <row r="136" s="717" customFormat="1" ht="22.5" customHeight="1"/>
    <row r="137" s="717" customFormat="1" ht="22.5" customHeight="1"/>
    <row r="138" s="717" customFormat="1" ht="22.5" customHeight="1"/>
    <row r="139" s="717" customFormat="1" ht="22.5" customHeight="1"/>
    <row r="140" s="717" customFormat="1" ht="22.5" customHeight="1"/>
    <row r="141" s="717" customFormat="1" ht="22.5" customHeight="1"/>
    <row r="142" s="717" customFormat="1" ht="22.5" customHeight="1"/>
    <row r="143" s="717" customFormat="1" ht="22.5" customHeight="1"/>
    <row r="144" s="717" customFormat="1" ht="22.5" customHeight="1"/>
    <row r="145" s="717" customFormat="1" ht="22.5" customHeight="1"/>
    <row r="146" s="717" customFormat="1" ht="22.5" customHeight="1"/>
    <row r="147" s="717" customFormat="1" ht="22.5" customHeight="1"/>
    <row r="148" s="717" customFormat="1" ht="22.5" customHeight="1"/>
    <row r="149" s="717" customFormat="1" ht="22.5" customHeight="1"/>
    <row r="150" s="717" customFormat="1" ht="22.5" customHeight="1"/>
    <row r="151" s="717" customFormat="1" ht="22.5" customHeight="1"/>
    <row r="152" s="717" customFormat="1" ht="22.5" customHeight="1"/>
    <row r="153" s="717" customFormat="1" ht="22.5" customHeight="1"/>
    <row r="154" s="717" customFormat="1" ht="22.5" customHeight="1"/>
    <row r="155" s="717" customFormat="1" ht="22.5" customHeight="1"/>
    <row r="156" s="717" customFormat="1" ht="22.5" customHeight="1"/>
    <row r="157" s="717" customFormat="1" ht="22.5" customHeight="1"/>
    <row r="158" s="717" customFormat="1" ht="22.5" customHeight="1"/>
    <row r="159" s="717" customFormat="1" ht="22.5" customHeight="1"/>
    <row r="160" s="717" customFormat="1" ht="22.5" customHeight="1"/>
    <row r="161" s="717" customFormat="1" ht="22.5" customHeight="1"/>
    <row r="162" s="717" customFormat="1" ht="22.5" customHeight="1"/>
    <row r="163" s="717" customFormat="1" ht="22.5" customHeight="1"/>
    <row r="164" s="717" customFormat="1" ht="22.5" customHeight="1"/>
    <row r="165" s="717" customFormat="1" ht="22.5" customHeight="1"/>
    <row r="166" s="717" customFormat="1" ht="22.5" customHeight="1"/>
    <row r="167" s="717" customFormat="1" ht="22.5" customHeight="1"/>
    <row r="168" s="717" customFormat="1" ht="22.5" customHeight="1"/>
    <row r="169" s="717" customFormat="1" ht="22.5" customHeight="1"/>
    <row r="170" s="717" customFormat="1" ht="22.5" customHeight="1"/>
    <row r="171" s="717" customFormat="1" ht="22.5" customHeight="1"/>
    <row r="172" s="717" customFormat="1" ht="22.5" customHeight="1"/>
    <row r="173" s="717" customFormat="1" ht="22.5" customHeight="1"/>
    <row r="174" s="717" customFormat="1" ht="22.5" customHeight="1"/>
    <row r="175" s="717" customFormat="1" ht="22.5" customHeight="1"/>
    <row r="176" s="717" customFormat="1" ht="22.5" customHeight="1"/>
    <row r="177" s="717" customFormat="1" ht="22.5" customHeight="1"/>
    <row r="178" s="717" customFormat="1" ht="22.5" customHeight="1"/>
    <row r="179" s="717" customFormat="1" ht="22.5" customHeight="1"/>
    <row r="180" s="717" customFormat="1" ht="22.5" customHeight="1"/>
    <row r="181" s="717" customFormat="1" ht="22.5" customHeight="1"/>
    <row r="182" s="717" customFormat="1" ht="22.5" customHeight="1"/>
    <row r="183" s="717" customFormat="1" ht="22.5" customHeight="1"/>
    <row r="184" s="717" customFormat="1" ht="22.5" customHeight="1"/>
    <row r="185" s="717" customFormat="1" ht="22.5" customHeight="1"/>
    <row r="186" s="717" customFormat="1" ht="22.5" customHeight="1"/>
    <row r="187" s="717" customFormat="1" ht="22.5" customHeight="1"/>
    <row r="188" s="717" customFormat="1" ht="22.5" customHeight="1"/>
    <row r="189" s="717" customFormat="1" ht="22.5" customHeight="1"/>
    <row r="190" s="717" customFormat="1" ht="22.5" customHeight="1"/>
    <row r="191" s="717" customFormat="1" ht="22.5" customHeight="1"/>
    <row r="192" s="717" customFormat="1" ht="22.5" customHeight="1"/>
    <row r="193" s="717" customFormat="1" ht="22.5" customHeight="1"/>
  </sheetData>
  <sheetProtection formatCells="0" formatColumns="0" formatRows="0" insertRows="0" deleteRows="0"/>
  <mergeCells count="246">
    <mergeCell ref="X45:AD45"/>
    <mergeCell ref="AE45:AF45"/>
    <mergeCell ref="AG45:AH45"/>
    <mergeCell ref="AI45:AK45"/>
    <mergeCell ref="AF41:AH41"/>
    <mergeCell ref="AI41:AK41"/>
    <mergeCell ref="AL41:AN41"/>
    <mergeCell ref="AO41:AR41"/>
    <mergeCell ref="AS41:AV41"/>
    <mergeCell ref="S40:X40"/>
    <mergeCell ref="Z40:AA40"/>
    <mergeCell ref="S41:AA41"/>
    <mergeCell ref="AB41:AC41"/>
    <mergeCell ref="AD41:AE41"/>
    <mergeCell ref="AI38:AK38"/>
    <mergeCell ref="AL38:AN38"/>
    <mergeCell ref="AO38:AR38"/>
    <mergeCell ref="AS38:AV38"/>
    <mergeCell ref="U39:AA39"/>
    <mergeCell ref="AB39:AC39"/>
    <mergeCell ref="AD39:AE39"/>
    <mergeCell ref="AF39:AH39"/>
    <mergeCell ref="AI39:AK39"/>
    <mergeCell ref="AL39:AN39"/>
    <mergeCell ref="AO39:AR39"/>
    <mergeCell ref="AS39:AV39"/>
    <mergeCell ref="A38:F38"/>
    <mergeCell ref="U38:AA38"/>
    <mergeCell ref="AB38:AC38"/>
    <mergeCell ref="AD38:AE38"/>
    <mergeCell ref="AF38:AH38"/>
    <mergeCell ref="AL36:AN36"/>
    <mergeCell ref="AO36:AR36"/>
    <mergeCell ref="AS36:AV36"/>
    <mergeCell ref="U37:AA37"/>
    <mergeCell ref="AB37:AC37"/>
    <mergeCell ref="AD37:AE37"/>
    <mergeCell ref="AF37:AH37"/>
    <mergeCell ref="AI37:AK37"/>
    <mergeCell ref="AL37:AN37"/>
    <mergeCell ref="AO37:AR37"/>
    <mergeCell ref="AS37:AV37"/>
    <mergeCell ref="U36:AA36"/>
    <mergeCell ref="AB36:AC36"/>
    <mergeCell ref="AD36:AE36"/>
    <mergeCell ref="AF36:AH36"/>
    <mergeCell ref="AI36:AK36"/>
    <mergeCell ref="AB35:AC35"/>
    <mergeCell ref="AD35:AE35"/>
    <mergeCell ref="AF35:AH35"/>
    <mergeCell ref="AI35:AK35"/>
    <mergeCell ref="AL35:AN35"/>
    <mergeCell ref="AO35:AR35"/>
    <mergeCell ref="AS35:AV35"/>
    <mergeCell ref="AB34:AC34"/>
    <mergeCell ref="AD34:AE34"/>
    <mergeCell ref="AF34:AH34"/>
    <mergeCell ref="AI34:AK34"/>
    <mergeCell ref="AL34:AN34"/>
    <mergeCell ref="AL31:AN31"/>
    <mergeCell ref="AO31:AR31"/>
    <mergeCell ref="AS31:AV31"/>
    <mergeCell ref="A32:A37"/>
    <mergeCell ref="U32:AA32"/>
    <mergeCell ref="AB32:AC32"/>
    <mergeCell ref="AD32:AE32"/>
    <mergeCell ref="AF32:AH32"/>
    <mergeCell ref="AI32:AK32"/>
    <mergeCell ref="AL32:AN32"/>
    <mergeCell ref="AO32:AR32"/>
    <mergeCell ref="AS32:AV32"/>
    <mergeCell ref="S33:X33"/>
    <mergeCell ref="Z33:AA33"/>
    <mergeCell ref="S34:S39"/>
    <mergeCell ref="U34:AA34"/>
    <mergeCell ref="U31:AA31"/>
    <mergeCell ref="AB31:AC31"/>
    <mergeCell ref="AD31:AE31"/>
    <mergeCell ref="AF31:AH31"/>
    <mergeCell ref="AI31:AK31"/>
    <mergeCell ref="AO34:AR34"/>
    <mergeCell ref="AS34:AV34"/>
    <mergeCell ref="U35:AA35"/>
    <mergeCell ref="AL29:AN29"/>
    <mergeCell ref="AO29:AR29"/>
    <mergeCell ref="AS29:AV29"/>
    <mergeCell ref="U30:AA30"/>
    <mergeCell ref="AB30:AC30"/>
    <mergeCell ref="AD30:AE30"/>
    <mergeCell ref="AF30:AH30"/>
    <mergeCell ref="AI30:AK30"/>
    <mergeCell ref="AL30:AN30"/>
    <mergeCell ref="AO30:AR30"/>
    <mergeCell ref="AS30:AV30"/>
    <mergeCell ref="U29:AA29"/>
    <mergeCell ref="AB29:AC29"/>
    <mergeCell ref="AD29:AE29"/>
    <mergeCell ref="AF29:AH29"/>
    <mergeCell ref="AI29:AK29"/>
    <mergeCell ref="AB28:AC28"/>
    <mergeCell ref="AD28:AE28"/>
    <mergeCell ref="AF28:AH28"/>
    <mergeCell ref="AI28:AK28"/>
    <mergeCell ref="AL28:AN28"/>
    <mergeCell ref="AO28:AR28"/>
    <mergeCell ref="AS28:AV28"/>
    <mergeCell ref="AB27:AC27"/>
    <mergeCell ref="AD27:AE27"/>
    <mergeCell ref="AF27:AH27"/>
    <mergeCell ref="AI27:AK27"/>
    <mergeCell ref="AL27:AN27"/>
    <mergeCell ref="AL24:AN24"/>
    <mergeCell ref="AO24:AR24"/>
    <mergeCell ref="AS24:AV24"/>
    <mergeCell ref="A25:A30"/>
    <mergeCell ref="U25:AA25"/>
    <mergeCell ref="AB25:AC25"/>
    <mergeCell ref="AD25:AE25"/>
    <mergeCell ref="AF25:AH25"/>
    <mergeCell ref="AI25:AK25"/>
    <mergeCell ref="AL25:AN25"/>
    <mergeCell ref="AO25:AR25"/>
    <mergeCell ref="AS25:AV25"/>
    <mergeCell ref="S26:X26"/>
    <mergeCell ref="Z26:AA26"/>
    <mergeCell ref="S27:S32"/>
    <mergeCell ref="U27:AA27"/>
    <mergeCell ref="U24:AA24"/>
    <mergeCell ref="AB24:AC24"/>
    <mergeCell ref="AD24:AE24"/>
    <mergeCell ref="AF24:AH24"/>
    <mergeCell ref="AI24:AK24"/>
    <mergeCell ref="AO27:AR27"/>
    <mergeCell ref="AS27:AV27"/>
    <mergeCell ref="U28:AA28"/>
    <mergeCell ref="AL22:AN22"/>
    <mergeCell ref="AO22:AR22"/>
    <mergeCell ref="AS22:AV22"/>
    <mergeCell ref="U23:AA23"/>
    <mergeCell ref="AB23:AC23"/>
    <mergeCell ref="AD23:AE23"/>
    <mergeCell ref="AF23:AH23"/>
    <mergeCell ref="AI23:AK23"/>
    <mergeCell ref="AL23:AN23"/>
    <mergeCell ref="AO23:AR23"/>
    <mergeCell ref="AS23:AV23"/>
    <mergeCell ref="U22:AA22"/>
    <mergeCell ref="AB22:AC22"/>
    <mergeCell ref="AD22:AE22"/>
    <mergeCell ref="AF22:AH22"/>
    <mergeCell ref="AI22:AK22"/>
    <mergeCell ref="AB21:AC21"/>
    <mergeCell ref="AD21:AE21"/>
    <mergeCell ref="AF21:AH21"/>
    <mergeCell ref="AI21:AK21"/>
    <mergeCell ref="AL21:AN21"/>
    <mergeCell ref="AO21:AR21"/>
    <mergeCell ref="AS21:AV21"/>
    <mergeCell ref="AB20:AC20"/>
    <mergeCell ref="AD20:AE20"/>
    <mergeCell ref="AF20:AH20"/>
    <mergeCell ref="AI20:AK20"/>
    <mergeCell ref="AL20:AN20"/>
    <mergeCell ref="AL17:AN17"/>
    <mergeCell ref="AO17:AR17"/>
    <mergeCell ref="AS17:AV17"/>
    <mergeCell ref="A18:A23"/>
    <mergeCell ref="U18:AA18"/>
    <mergeCell ref="AB18:AC18"/>
    <mergeCell ref="AD18:AE18"/>
    <mergeCell ref="AF18:AH18"/>
    <mergeCell ref="AI18:AK18"/>
    <mergeCell ref="AL18:AN18"/>
    <mergeCell ref="AO18:AR18"/>
    <mergeCell ref="AS18:AV18"/>
    <mergeCell ref="S19:X19"/>
    <mergeCell ref="Z19:AA19"/>
    <mergeCell ref="S20:S25"/>
    <mergeCell ref="U20:AA20"/>
    <mergeCell ref="U17:AA17"/>
    <mergeCell ref="AB17:AC17"/>
    <mergeCell ref="AD17:AE17"/>
    <mergeCell ref="AF17:AH17"/>
    <mergeCell ref="AI17:AK17"/>
    <mergeCell ref="AO20:AR20"/>
    <mergeCell ref="AS20:AV20"/>
    <mergeCell ref="U21:AA21"/>
    <mergeCell ref="BF13:BH13"/>
    <mergeCell ref="BI13:BJ13"/>
    <mergeCell ref="U14:AA14"/>
    <mergeCell ref="AB14:AC14"/>
    <mergeCell ref="AD14:AE14"/>
    <mergeCell ref="AF14:AH14"/>
    <mergeCell ref="AI14:AK14"/>
    <mergeCell ref="AL14:AN14"/>
    <mergeCell ref="AO14:AR14"/>
    <mergeCell ref="AS14:AV14"/>
    <mergeCell ref="BI14:BJ14"/>
    <mergeCell ref="BA11:BH11"/>
    <mergeCell ref="BI11:BJ11"/>
    <mergeCell ref="U12:AA12"/>
    <mergeCell ref="AB12:AC12"/>
    <mergeCell ref="AD12:AE12"/>
    <mergeCell ref="AF12:AH12"/>
    <mergeCell ref="AI12:AK12"/>
    <mergeCell ref="AL12:AN12"/>
    <mergeCell ref="AO12:AR12"/>
    <mergeCell ref="AS12:AV12"/>
    <mergeCell ref="BI12:BJ12"/>
    <mergeCell ref="S11:AH11"/>
    <mergeCell ref="AI11:AV11"/>
    <mergeCell ref="AX11:AY14"/>
    <mergeCell ref="S13:S18"/>
    <mergeCell ref="U13:AA13"/>
    <mergeCell ref="AB13:AC13"/>
    <mergeCell ref="AD13:AE13"/>
    <mergeCell ref="AF13:AH13"/>
    <mergeCell ref="AI13:AK13"/>
    <mergeCell ref="AL13:AN13"/>
    <mergeCell ref="AO13:AR13"/>
    <mergeCell ref="AS13:AV13"/>
    <mergeCell ref="U15:AA15"/>
    <mergeCell ref="AB15:AC15"/>
    <mergeCell ref="AS15:AV15"/>
    <mergeCell ref="U16:AA16"/>
    <mergeCell ref="AB16:AC16"/>
    <mergeCell ref="AD16:AE16"/>
    <mergeCell ref="AF16:AH16"/>
    <mergeCell ref="AI16:AK16"/>
    <mergeCell ref="AL16:AN16"/>
    <mergeCell ref="AO16:AR16"/>
    <mergeCell ref="AS16:AV16"/>
    <mergeCell ref="AD15:AE15"/>
    <mergeCell ref="AF15:AH15"/>
    <mergeCell ref="AI15:AK15"/>
    <mergeCell ref="AL15:AN15"/>
    <mergeCell ref="AO15:AR15"/>
    <mergeCell ref="J3:N3"/>
    <mergeCell ref="B3:D3"/>
    <mergeCell ref="F3:G3"/>
    <mergeCell ref="H3:I3"/>
    <mergeCell ref="A17:F17"/>
    <mergeCell ref="A24:F24"/>
    <mergeCell ref="A31:F31"/>
    <mergeCell ref="A8:A10"/>
    <mergeCell ref="A11:A16"/>
  </mergeCells>
  <phoneticPr fontId="2"/>
  <dataValidations count="4">
    <dataValidation type="list" allowBlank="1" showInputMessage="1" showErrorMessage="1" sqref="M32:M37 M18:M23 M25:M30 M8:M16">
      <formula1>",　,同一,別"</formula1>
    </dataValidation>
    <dataValidation type="list" allowBlank="1" showInputMessage="1" showErrorMessage="1" sqref="D8:D16 D18:D23 D25:D30 D32:D37">
      <formula1>",　,同一,類似,別"</formula1>
    </dataValidation>
    <dataValidation type="list" allowBlank="1" showInputMessage="1" showErrorMessage="1" sqref="E8:E16 E18:E23 E25:E30 E32:E37">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F3:G3 J3:N3 AB13:AV18 BI12:BJ14 G17:L17 T13:T18 Y19 AB20:AV25 G24:L24 P24 T20:T25 Y26 AB27:AV32 G31:L31 P31 T27:T32 Y33 AB34:AV39 Q8:Q37 G38:L38 P38:Q38 T34:T39 Y40 AB41:AV41 P17">
      <formula1>""</formula1>
    </dataValidation>
  </dataValidations>
  <printOptions horizontalCentered="1"/>
  <pageMargins left="0.59055118110236227" right="0.19685039370078741" top="0.59055118110236227" bottom="0.59055118110236227" header="0.39370078740157483" footer="0.31496062992125984"/>
  <pageSetup paperSize="9" scale="70" orientation="portrait" r:id="rId1"/>
  <headerFooter alignWithMargins="0">
    <oddHeader>&amp;R&amp;10&amp;F</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Zeros="0" view="pageBreakPreview" zoomScale="90" zoomScaleNormal="100" zoomScaleSheetLayoutView="90" workbookViewId="0">
      <selection activeCell="L8" sqref="L8"/>
    </sheetView>
  </sheetViews>
  <sheetFormatPr defaultRowHeight="13.5"/>
  <cols>
    <col min="1" max="1" width="2.75" customWidth="1"/>
    <col min="2" max="2" width="9.125" customWidth="1"/>
    <col min="3" max="4" width="6.625" style="716" customWidth="1"/>
    <col min="5" max="5" width="19.375" customWidth="1"/>
    <col min="6" max="6" width="5.625" style="716" customWidth="1"/>
    <col min="7" max="7" width="6.625" style="716" customWidth="1"/>
    <col min="8" max="8" width="11.125" customWidth="1"/>
    <col min="9" max="9" width="12.125" customWidth="1"/>
    <col min="10" max="10" width="8.625" style="33" customWidth="1"/>
  </cols>
  <sheetData>
    <row r="1" spans="1:10" ht="17.25">
      <c r="A1" s="2" t="s">
        <v>605</v>
      </c>
    </row>
    <row r="2" spans="1:10" ht="21" customHeight="1" thickBot="1"/>
    <row r="3" spans="1:10" ht="28.5" customHeight="1" thickTop="1" thickBot="1">
      <c r="B3" s="1380" t="s">
        <v>603</v>
      </c>
      <c r="C3" s="1381"/>
      <c r="D3" s="1382"/>
      <c r="E3" s="885" t="s">
        <v>132</v>
      </c>
      <c r="F3" s="1383"/>
      <c r="G3" s="1384"/>
      <c r="H3" s="886" t="s">
        <v>131</v>
      </c>
      <c r="I3" s="887"/>
      <c r="J3" s="715"/>
    </row>
    <row r="4" spans="1:10" ht="12.75" customHeight="1"/>
    <row r="5" spans="1:10" ht="12.75" customHeight="1" thickBot="1"/>
    <row r="6" spans="1:10" ht="48.75" thickBot="1">
      <c r="B6" s="85" t="s">
        <v>611</v>
      </c>
      <c r="C6" s="86" t="s">
        <v>13</v>
      </c>
      <c r="D6" s="220" t="s">
        <v>377</v>
      </c>
      <c r="E6" s="86" t="s">
        <v>15</v>
      </c>
      <c r="F6" s="86" t="s">
        <v>14</v>
      </c>
      <c r="G6" s="220" t="s">
        <v>290</v>
      </c>
      <c r="H6" s="86" t="s">
        <v>41</v>
      </c>
      <c r="I6" s="407" t="s">
        <v>40</v>
      </c>
      <c r="J6" s="87" t="s">
        <v>162</v>
      </c>
    </row>
    <row r="7" spans="1:10" ht="21.95" customHeight="1">
      <c r="A7" s="409" t="s">
        <v>133</v>
      </c>
      <c r="B7" s="839" t="s">
        <v>612</v>
      </c>
      <c r="C7" s="691" t="s">
        <v>501</v>
      </c>
      <c r="D7" s="60" t="s">
        <v>134</v>
      </c>
      <c r="E7" s="61"/>
      <c r="F7" s="60">
        <v>30</v>
      </c>
      <c r="G7" s="60" t="s">
        <v>134</v>
      </c>
      <c r="H7" s="61"/>
      <c r="I7" s="410" t="s">
        <v>615</v>
      </c>
      <c r="J7" s="62">
        <v>57.1</v>
      </c>
    </row>
    <row r="8" spans="1:10" ht="21.95" customHeight="1">
      <c r="A8" s="408"/>
      <c r="B8" s="840" t="s">
        <v>613</v>
      </c>
      <c r="C8" s="692" t="s">
        <v>502</v>
      </c>
      <c r="D8" s="401" t="s">
        <v>378</v>
      </c>
      <c r="E8" s="402"/>
      <c r="F8" s="401">
        <v>25</v>
      </c>
      <c r="G8" s="401" t="s">
        <v>135</v>
      </c>
      <c r="H8" s="402" t="s">
        <v>136</v>
      </c>
      <c r="I8" s="411" t="s">
        <v>616</v>
      </c>
      <c r="J8" s="403">
        <v>49.8</v>
      </c>
    </row>
    <row r="9" spans="1:10" s="267" customFormat="1" ht="23.1" customHeight="1" thickBot="1">
      <c r="A9" s="408"/>
      <c r="B9" s="841" t="s">
        <v>614</v>
      </c>
      <c r="C9" s="693" t="s">
        <v>501</v>
      </c>
      <c r="D9" s="404" t="s">
        <v>135</v>
      </c>
      <c r="E9" s="405" t="s">
        <v>354</v>
      </c>
      <c r="F9" s="404">
        <v>30</v>
      </c>
      <c r="G9" s="404" t="s">
        <v>135</v>
      </c>
      <c r="H9" s="405" t="s">
        <v>136</v>
      </c>
      <c r="I9" s="412" t="s">
        <v>353</v>
      </c>
      <c r="J9" s="406">
        <v>62.3</v>
      </c>
    </row>
    <row r="10" spans="1:10" s="267" customFormat="1" ht="23.1" customHeight="1" thickTop="1">
      <c r="B10" s="271"/>
      <c r="C10" s="272"/>
      <c r="D10" s="273"/>
      <c r="E10" s="274"/>
      <c r="F10" s="273"/>
      <c r="G10" s="273"/>
      <c r="H10" s="274"/>
      <c r="I10" s="275"/>
      <c r="J10" s="276"/>
    </row>
    <row r="11" spans="1:10" s="267" customFormat="1" ht="23.1" customHeight="1">
      <c r="B11" s="271"/>
      <c r="C11" s="272"/>
      <c r="D11" s="272"/>
      <c r="E11" s="277"/>
      <c r="F11" s="694"/>
      <c r="G11" s="272"/>
      <c r="H11" s="277"/>
      <c r="I11" s="278"/>
      <c r="J11" s="276"/>
    </row>
    <row r="12" spans="1:10" s="267" customFormat="1" ht="23.1" customHeight="1">
      <c r="B12" s="271"/>
      <c r="C12" s="272"/>
      <c r="D12" s="272"/>
      <c r="E12" s="277"/>
      <c r="F12" s="694"/>
      <c r="G12" s="272"/>
      <c r="H12" s="277"/>
      <c r="I12" s="278"/>
      <c r="J12" s="276"/>
    </row>
    <row r="13" spans="1:10" s="267" customFormat="1" ht="23.1" customHeight="1">
      <c r="B13" s="271"/>
      <c r="C13" s="272"/>
      <c r="D13" s="272"/>
      <c r="E13" s="277"/>
      <c r="F13" s="694"/>
      <c r="G13" s="272"/>
      <c r="H13" s="277"/>
      <c r="I13" s="278"/>
      <c r="J13" s="276"/>
    </row>
    <row r="14" spans="1:10" s="267" customFormat="1" ht="23.1" customHeight="1">
      <c r="B14" s="271"/>
      <c r="C14" s="272"/>
      <c r="D14" s="272"/>
      <c r="E14" s="277"/>
      <c r="F14" s="694"/>
      <c r="G14" s="272"/>
      <c r="H14" s="277"/>
      <c r="I14" s="278"/>
      <c r="J14" s="276"/>
    </row>
    <row r="15" spans="1:10" s="267" customFormat="1" ht="23.1" customHeight="1">
      <c r="B15" s="271"/>
      <c r="C15" s="272"/>
      <c r="D15" s="272"/>
      <c r="E15" s="277"/>
      <c r="F15" s="694"/>
      <c r="G15" s="272"/>
      <c r="H15" s="277"/>
      <c r="I15" s="278"/>
      <c r="J15" s="276"/>
    </row>
    <row r="16" spans="1:10" s="267" customFormat="1" ht="23.1" customHeight="1">
      <c r="B16" s="271"/>
      <c r="C16" s="272"/>
      <c r="D16" s="272"/>
      <c r="E16" s="277"/>
      <c r="F16" s="694"/>
      <c r="G16" s="272"/>
      <c r="H16" s="277"/>
      <c r="I16" s="278"/>
      <c r="J16" s="276"/>
    </row>
    <row r="17" spans="2:10" s="267" customFormat="1" ht="23.1" customHeight="1">
      <c r="B17" s="271"/>
      <c r="C17" s="272"/>
      <c r="D17" s="272"/>
      <c r="E17" s="277"/>
      <c r="F17" s="694"/>
      <c r="G17" s="272"/>
      <c r="H17" s="277"/>
      <c r="I17" s="278"/>
      <c r="J17" s="276"/>
    </row>
    <row r="18" spans="2:10" s="267" customFormat="1" ht="23.1" customHeight="1">
      <c r="B18" s="271"/>
      <c r="C18" s="272"/>
      <c r="D18" s="272"/>
      <c r="E18" s="277"/>
      <c r="F18" s="694"/>
      <c r="G18" s="272"/>
      <c r="H18" s="277"/>
      <c r="I18" s="278"/>
      <c r="J18" s="276"/>
    </row>
    <row r="19" spans="2:10" s="267" customFormat="1" ht="23.1" customHeight="1">
      <c r="B19" s="271"/>
      <c r="C19" s="272"/>
      <c r="D19" s="272"/>
      <c r="E19" s="277"/>
      <c r="F19" s="694"/>
      <c r="G19" s="272"/>
      <c r="H19" s="277"/>
      <c r="I19" s="278"/>
      <c r="J19" s="276"/>
    </row>
    <row r="20" spans="2:10" s="267" customFormat="1" ht="23.1" customHeight="1">
      <c r="B20" s="271"/>
      <c r="C20" s="272"/>
      <c r="D20" s="272"/>
      <c r="E20" s="277"/>
      <c r="F20" s="694"/>
      <c r="G20" s="272"/>
      <c r="H20" s="277"/>
      <c r="I20" s="278"/>
      <c r="J20" s="276"/>
    </row>
    <row r="21" spans="2:10" s="267" customFormat="1" ht="23.1" customHeight="1">
      <c r="B21" s="271"/>
      <c r="C21" s="272"/>
      <c r="D21" s="272"/>
      <c r="E21" s="277"/>
      <c r="F21" s="694"/>
      <c r="G21" s="272"/>
      <c r="H21" s="277"/>
      <c r="I21" s="278"/>
      <c r="J21" s="276"/>
    </row>
    <row r="22" spans="2:10" s="267" customFormat="1" ht="23.1" customHeight="1">
      <c r="B22" s="271"/>
      <c r="C22" s="272"/>
      <c r="D22" s="272"/>
      <c r="E22" s="277"/>
      <c r="F22" s="694"/>
      <c r="G22" s="272"/>
      <c r="H22" s="277"/>
      <c r="I22" s="278"/>
      <c r="J22" s="276"/>
    </row>
    <row r="23" spans="2:10" s="267" customFormat="1" ht="23.1" customHeight="1">
      <c r="B23" s="271"/>
      <c r="C23" s="272"/>
      <c r="D23" s="272"/>
      <c r="E23" s="277"/>
      <c r="F23" s="694"/>
      <c r="G23" s="272"/>
      <c r="H23" s="277"/>
      <c r="I23" s="278"/>
      <c r="J23" s="276"/>
    </row>
    <row r="24" spans="2:10" s="267" customFormat="1" ht="23.1" customHeight="1">
      <c r="B24" s="271"/>
      <c r="C24" s="272"/>
      <c r="D24" s="272"/>
      <c r="E24" s="277"/>
      <c r="F24" s="694"/>
      <c r="G24" s="272"/>
      <c r="H24" s="277"/>
      <c r="I24" s="278"/>
      <c r="J24" s="276"/>
    </row>
    <row r="25" spans="2:10" s="267" customFormat="1" ht="23.1" customHeight="1">
      <c r="B25" s="271"/>
      <c r="C25" s="272"/>
      <c r="D25" s="272"/>
      <c r="E25" s="277"/>
      <c r="F25" s="694"/>
      <c r="G25" s="272"/>
      <c r="H25" s="277"/>
      <c r="I25" s="278"/>
      <c r="J25" s="276"/>
    </row>
    <row r="26" spans="2:10" s="267" customFormat="1" ht="23.1" customHeight="1">
      <c r="B26" s="271"/>
      <c r="C26" s="272"/>
      <c r="D26" s="272"/>
      <c r="E26" s="277"/>
      <c r="F26" s="694"/>
      <c r="G26" s="272"/>
      <c r="H26" s="277"/>
      <c r="I26" s="278"/>
      <c r="J26" s="276"/>
    </row>
    <row r="27" spans="2:10" s="267" customFormat="1" ht="23.1" customHeight="1">
      <c r="B27" s="271"/>
      <c r="C27" s="272"/>
      <c r="D27" s="272"/>
      <c r="E27" s="277"/>
      <c r="F27" s="694"/>
      <c r="G27" s="272"/>
      <c r="H27" s="277"/>
      <c r="I27" s="278"/>
      <c r="J27" s="276"/>
    </row>
    <row r="28" spans="2:10" s="267" customFormat="1" ht="23.1" customHeight="1">
      <c r="B28" s="271"/>
      <c r="C28" s="272"/>
      <c r="D28" s="272"/>
      <c r="E28" s="277"/>
      <c r="F28" s="694"/>
      <c r="G28" s="272"/>
      <c r="H28" s="277"/>
      <c r="I28" s="278"/>
      <c r="J28" s="276"/>
    </row>
    <row r="29" spans="2:10" s="267" customFormat="1" ht="23.1" customHeight="1">
      <c r="B29" s="271"/>
      <c r="C29" s="272"/>
      <c r="D29" s="272"/>
      <c r="E29" s="277"/>
      <c r="F29" s="694"/>
      <c r="G29" s="272"/>
      <c r="H29" s="277"/>
      <c r="I29" s="278"/>
      <c r="J29" s="276"/>
    </row>
    <row r="30" spans="2:10" s="267" customFormat="1" ht="23.1" customHeight="1">
      <c r="B30" s="271"/>
      <c r="C30" s="272"/>
      <c r="D30" s="272"/>
      <c r="E30" s="277"/>
      <c r="F30" s="694"/>
      <c r="G30" s="272"/>
      <c r="H30" s="277"/>
      <c r="I30" s="278"/>
      <c r="J30" s="276"/>
    </row>
    <row r="31" spans="2:10" s="267" customFormat="1" ht="23.1" customHeight="1" thickBot="1">
      <c r="B31" s="279"/>
      <c r="C31" s="280"/>
      <c r="D31" s="280"/>
      <c r="E31" s="281"/>
      <c r="F31" s="695"/>
      <c r="G31" s="280"/>
      <c r="H31" s="281"/>
      <c r="I31" s="282"/>
      <c r="J31" s="283"/>
    </row>
    <row r="32" spans="2:10" ht="24" customHeight="1" thickTop="1" thickBot="1">
      <c r="B32" s="1385" t="s">
        <v>67</v>
      </c>
      <c r="C32" s="1386"/>
      <c r="D32" s="1386"/>
      <c r="E32" s="1386"/>
      <c r="F32" s="1386"/>
      <c r="G32" s="1386"/>
      <c r="H32" s="1386"/>
      <c r="I32" s="1387"/>
      <c r="J32" s="284" t="e">
        <f>AVERAGE(J10:J31)</f>
        <v>#DIV/0!</v>
      </c>
    </row>
    <row r="33" spans="1:10">
      <c r="A33" s="9"/>
      <c r="B33" s="1388"/>
      <c r="C33" s="1388"/>
      <c r="D33" s="1388"/>
      <c r="E33" s="1388"/>
      <c r="F33" s="1388"/>
      <c r="G33" s="1388"/>
      <c r="H33" s="1388"/>
      <c r="I33" s="1388"/>
      <c r="J33" s="1388"/>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showZeros="0" view="pageBreakPreview" zoomScale="90" zoomScaleNormal="100" zoomScaleSheetLayoutView="90" workbookViewId="0">
      <selection activeCell="M50" sqref="M50"/>
    </sheetView>
  </sheetViews>
  <sheetFormatPr defaultRowHeight="13.5"/>
  <cols>
    <col min="1" max="1" width="3.625" customWidth="1"/>
    <col min="2" max="2" width="19.625" style="1" customWidth="1"/>
    <col min="3" max="3" width="12" customWidth="1"/>
    <col min="4" max="4" width="11" customWidth="1"/>
    <col min="5" max="5" width="12" customWidth="1"/>
    <col min="6" max="6" width="11" customWidth="1"/>
    <col min="7" max="7" width="12" customWidth="1"/>
    <col min="8" max="9" width="9.25" customWidth="1"/>
  </cols>
  <sheetData>
    <row r="1" spans="1:9" ht="24" customHeight="1">
      <c r="A1" s="2" t="s">
        <v>216</v>
      </c>
    </row>
    <row r="2" spans="1:9" ht="14.25" thickBot="1"/>
    <row r="3" spans="1:9" ht="30" customHeight="1">
      <c r="B3" s="17" t="s">
        <v>65</v>
      </c>
      <c r="C3" s="1235">
        <f>入力表!B7</f>
        <v>0</v>
      </c>
      <c r="D3" s="1236"/>
      <c r="E3" s="1236"/>
      <c r="F3" s="1236"/>
      <c r="G3" s="1236"/>
      <c r="H3" s="1236"/>
      <c r="I3" s="1237"/>
    </row>
    <row r="4" spans="1:9" ht="30" customHeight="1" thickBot="1">
      <c r="B4" s="16" t="s">
        <v>625</v>
      </c>
      <c r="C4" s="1238">
        <f>入力表!C7</f>
        <v>0</v>
      </c>
      <c r="D4" s="1218"/>
      <c r="E4" s="1218"/>
      <c r="F4" s="1218"/>
      <c r="G4" s="1218"/>
      <c r="H4" s="1218"/>
      <c r="I4" s="1220"/>
    </row>
    <row r="5" spans="1:9" ht="30" customHeight="1">
      <c r="B5" s="17" t="s">
        <v>91</v>
      </c>
      <c r="C5" s="1235">
        <f>入力表!G7</f>
        <v>0</v>
      </c>
      <c r="D5" s="1236"/>
      <c r="E5" s="1236"/>
      <c r="F5" s="1236"/>
      <c r="G5" s="1236"/>
      <c r="H5" s="1236"/>
      <c r="I5" s="1237"/>
    </row>
    <row r="6" spans="1:9" ht="20.25" customHeight="1">
      <c r="B6" s="15" t="s">
        <v>32</v>
      </c>
      <c r="C6" s="1239">
        <f>入力表!H7</f>
        <v>0</v>
      </c>
      <c r="D6" s="1240"/>
      <c r="E6" s="1240"/>
      <c r="F6" s="1240"/>
      <c r="G6" s="1240"/>
      <c r="H6" s="1240"/>
      <c r="I6" s="1241"/>
    </row>
    <row r="7" spans="1:9" ht="24.75" customHeight="1">
      <c r="B7" s="18" t="s">
        <v>33</v>
      </c>
      <c r="C7" s="1243">
        <f>入力表!I7</f>
        <v>0</v>
      </c>
      <c r="D7" s="1244"/>
      <c r="E7" s="1244"/>
      <c r="F7" s="1244"/>
      <c r="G7" s="1244"/>
      <c r="H7" s="1244"/>
      <c r="I7" s="1245"/>
    </row>
    <row r="8" spans="1:9" ht="24.75" customHeight="1">
      <c r="B8" s="80" t="s">
        <v>31</v>
      </c>
      <c r="C8" s="1252">
        <f>入力表!J7</f>
        <v>0</v>
      </c>
      <c r="D8" s="1253"/>
      <c r="E8" s="1253"/>
      <c r="F8" s="1253"/>
      <c r="G8" s="1253"/>
      <c r="H8" s="1253"/>
      <c r="I8" s="1254"/>
    </row>
    <row r="9" spans="1:9" ht="30" customHeight="1">
      <c r="B9" s="16" t="s">
        <v>209</v>
      </c>
      <c r="C9" s="1436">
        <f>入力表!B23</f>
        <v>0</v>
      </c>
      <c r="D9" s="1414"/>
      <c r="E9" s="1414"/>
      <c r="F9" s="1414"/>
      <c r="G9" s="1414"/>
      <c r="H9" s="1414"/>
      <c r="I9" s="1453"/>
    </row>
    <row r="10" spans="1:9" ht="30" customHeight="1">
      <c r="B10" s="16" t="s">
        <v>85</v>
      </c>
      <c r="C10" s="637" t="s">
        <v>86</v>
      </c>
      <c r="D10" s="153">
        <f>入力表!C23</f>
        <v>0</v>
      </c>
      <c r="E10" s="149" t="s">
        <v>214</v>
      </c>
      <c r="F10" s="638" t="s">
        <v>504</v>
      </c>
      <c r="G10" s="1445">
        <f>入力表!D23</f>
        <v>0</v>
      </c>
      <c r="H10" s="1414"/>
      <c r="I10" s="150" t="s">
        <v>110</v>
      </c>
    </row>
    <row r="11" spans="1:9" ht="30" customHeight="1">
      <c r="B11" s="117" t="s">
        <v>111</v>
      </c>
      <c r="C11" s="1437">
        <f>入力表!E23</f>
        <v>0</v>
      </c>
      <c r="D11" s="1438"/>
      <c r="E11" s="79" t="s">
        <v>210</v>
      </c>
      <c r="F11" s="1445" t="s">
        <v>211</v>
      </c>
      <c r="G11" s="1446"/>
      <c r="H11" s="1445">
        <f>+入力表!F23</f>
        <v>0</v>
      </c>
      <c r="I11" s="1453"/>
    </row>
    <row r="12" spans="1:9" ht="30" customHeight="1">
      <c r="B12" s="1408" t="s">
        <v>112</v>
      </c>
      <c r="C12" s="635" t="s">
        <v>77</v>
      </c>
      <c r="D12" s="1450">
        <f>入力表!G23</f>
        <v>0</v>
      </c>
      <c r="E12" s="1303"/>
      <c r="F12" s="642" t="s">
        <v>113</v>
      </c>
      <c r="G12" s="1454">
        <f>入力表!H23</f>
        <v>0</v>
      </c>
      <c r="H12" s="1455"/>
      <c r="I12" s="151" t="s">
        <v>164</v>
      </c>
    </row>
    <row r="13" spans="1:9" ht="30" customHeight="1">
      <c r="B13" s="1408"/>
      <c r="C13" s="639" t="s">
        <v>503</v>
      </c>
      <c r="D13" s="154" t="str">
        <f>入力表!I23</f>
        <v/>
      </c>
      <c r="E13" s="1443" t="s">
        <v>164</v>
      </c>
      <c r="F13" s="1443"/>
      <c r="G13" s="1443"/>
      <c r="H13" s="1443"/>
      <c r="I13" s="1444"/>
    </row>
    <row r="14" spans="1:9" ht="30" customHeight="1">
      <c r="B14" s="1408"/>
      <c r="C14" s="636" t="s">
        <v>114</v>
      </c>
      <c r="D14" s="1451">
        <f>入力表!J23</f>
        <v>0</v>
      </c>
      <c r="E14" s="1452"/>
      <c r="F14" s="543" t="s">
        <v>229</v>
      </c>
      <c r="G14" s="460">
        <f>入力表!K23</f>
        <v>0</v>
      </c>
      <c r="H14" s="458">
        <f>入力表!K24</f>
        <v>0</v>
      </c>
      <c r="I14" s="459">
        <f>入力表!K25</f>
        <v>0</v>
      </c>
    </row>
    <row r="15" spans="1:9" ht="30" customHeight="1">
      <c r="B15" s="1408"/>
      <c r="C15" s="640" t="s">
        <v>115</v>
      </c>
      <c r="D15" s="1439">
        <f>入力表!L23</f>
        <v>0</v>
      </c>
      <c r="E15" s="1440"/>
      <c r="F15" s="641" t="s">
        <v>230</v>
      </c>
      <c r="G15" s="467">
        <f>入力表!M23</f>
        <v>0</v>
      </c>
      <c r="H15" s="441" t="s">
        <v>406</v>
      </c>
      <c r="I15" s="468">
        <f>入力表!M25</f>
        <v>0</v>
      </c>
    </row>
    <row r="16" spans="1:9" ht="30" customHeight="1">
      <c r="B16" s="1408" t="s">
        <v>212</v>
      </c>
      <c r="C16" s="635" t="s">
        <v>77</v>
      </c>
      <c r="D16" s="1447">
        <f>+入力表!N23</f>
        <v>0</v>
      </c>
      <c r="E16" s="1447"/>
      <c r="F16" s="643" t="s">
        <v>113</v>
      </c>
      <c r="G16" s="1450">
        <f>+入力表!O23</f>
        <v>0</v>
      </c>
      <c r="H16" s="1447"/>
      <c r="I16" s="151" t="s">
        <v>164</v>
      </c>
    </row>
    <row r="17" spans="2:9" ht="30" customHeight="1">
      <c r="B17" s="1408"/>
      <c r="C17" s="639" t="s">
        <v>503</v>
      </c>
      <c r="D17" s="154" t="str">
        <f>入力表!P23</f>
        <v/>
      </c>
      <c r="E17" s="1443" t="s">
        <v>164</v>
      </c>
      <c r="F17" s="1443"/>
      <c r="G17" s="1443"/>
      <c r="H17" s="1443"/>
      <c r="I17" s="1444"/>
    </row>
    <row r="18" spans="2:9" ht="30" customHeight="1">
      <c r="B18" s="1408"/>
      <c r="C18" s="636" t="s">
        <v>114</v>
      </c>
      <c r="D18" s="1448">
        <f>+入力表!Q23</f>
        <v>0</v>
      </c>
      <c r="E18" s="1448"/>
      <c r="F18" s="543" t="s">
        <v>229</v>
      </c>
      <c r="G18" s="460">
        <f>+入力表!R23</f>
        <v>0</v>
      </c>
      <c r="H18" s="458">
        <f>+入力表!R24</f>
        <v>0</v>
      </c>
      <c r="I18" s="459">
        <f>+入力表!R25</f>
        <v>0</v>
      </c>
    </row>
    <row r="19" spans="2:9" ht="30" customHeight="1">
      <c r="B19" s="1408"/>
      <c r="C19" s="640" t="s">
        <v>115</v>
      </c>
      <c r="D19" s="1449">
        <f>+入力表!S23</f>
        <v>0</v>
      </c>
      <c r="E19" s="1449"/>
      <c r="F19" s="641" t="s">
        <v>230</v>
      </c>
      <c r="G19" s="467">
        <f>+入力表!T23</f>
        <v>0</v>
      </c>
      <c r="H19" s="441" t="s">
        <v>406</v>
      </c>
      <c r="I19" s="468">
        <f>+入力表!T25</f>
        <v>0</v>
      </c>
    </row>
    <row r="20" spans="2:9" ht="30" customHeight="1">
      <c r="B20" s="1407" t="s">
        <v>213</v>
      </c>
      <c r="C20" s="644" t="s">
        <v>108</v>
      </c>
      <c r="D20" s="1435">
        <f>+入力表!B32</f>
        <v>0</v>
      </c>
      <c r="E20" s="1435"/>
      <c r="F20" s="51" t="s">
        <v>166</v>
      </c>
      <c r="G20" s="1441"/>
      <c r="H20" s="1441"/>
      <c r="I20" s="1442"/>
    </row>
    <row r="21" spans="2:9" ht="30" customHeight="1">
      <c r="B21" s="1408"/>
      <c r="C21" s="639" t="s">
        <v>116</v>
      </c>
      <c r="D21" s="1415">
        <f>入力表!C32</f>
        <v>0</v>
      </c>
      <c r="E21" s="1416"/>
      <c r="F21" s="645" t="s">
        <v>78</v>
      </c>
      <c r="G21" s="1460">
        <f>入力表!D32</f>
        <v>0</v>
      </c>
      <c r="H21" s="1460"/>
      <c r="I21" s="1461"/>
    </row>
    <row r="22" spans="2:9" ht="30" customHeight="1">
      <c r="B22" s="1408"/>
      <c r="C22" s="640" t="s">
        <v>117</v>
      </c>
      <c r="D22" s="1462">
        <f>入力表!E32</f>
        <v>0</v>
      </c>
      <c r="E22" s="1463"/>
      <c r="F22" s="646" t="s">
        <v>36</v>
      </c>
      <c r="G22" s="1464">
        <f>入力表!F32</f>
        <v>0</v>
      </c>
      <c r="H22" s="1464"/>
      <c r="I22" s="1465"/>
    </row>
    <row r="23" spans="2:9" ht="30" customHeight="1">
      <c r="B23" s="102" t="s">
        <v>234</v>
      </c>
      <c r="C23" s="105"/>
      <c r="D23" s="626">
        <f>入力表!G32</f>
        <v>0</v>
      </c>
      <c r="E23" s="1429" t="s">
        <v>166</v>
      </c>
      <c r="F23" s="1429"/>
      <c r="G23" s="1429"/>
      <c r="H23" s="1429"/>
      <c r="I23" s="1430"/>
    </row>
    <row r="24" spans="2:9" ht="30" customHeight="1">
      <c r="B24" s="103" t="s">
        <v>87</v>
      </c>
      <c r="C24" s="106"/>
      <c r="D24" s="627">
        <f>入力表!H32</f>
        <v>0</v>
      </c>
      <c r="E24" s="1431" t="s">
        <v>166</v>
      </c>
      <c r="F24" s="1431"/>
      <c r="G24" s="1431"/>
      <c r="H24" s="1431"/>
      <c r="I24" s="1432"/>
    </row>
    <row r="25" spans="2:9" ht="30" customHeight="1">
      <c r="B25" s="104" t="s">
        <v>88</v>
      </c>
      <c r="C25" s="107"/>
      <c r="D25" s="628">
        <f>入力表!I32</f>
        <v>0</v>
      </c>
      <c r="E25" s="1433" t="s">
        <v>166</v>
      </c>
      <c r="F25" s="1433"/>
      <c r="G25" s="1433"/>
      <c r="H25" s="1433"/>
      <c r="I25" s="1434"/>
    </row>
    <row r="26" spans="2:9" ht="30" customHeight="1">
      <c r="B26" s="82" t="s">
        <v>28</v>
      </c>
      <c r="C26" s="525" t="s">
        <v>119</v>
      </c>
      <c r="D26" s="170" t="str">
        <f>IF(入力表!J32="○","○","－")</f>
        <v>－</v>
      </c>
      <c r="E26" s="526" t="s">
        <v>96</v>
      </c>
      <c r="F26" s="170" t="str">
        <f>IF(入力表!K32="○","○","－")</f>
        <v>－</v>
      </c>
      <c r="G26" s="527" t="s">
        <v>167</v>
      </c>
      <c r="H26" s="1470" t="str">
        <f>IF(入力表!L32="○","○","－")</f>
        <v>－</v>
      </c>
      <c r="I26" s="1471"/>
    </row>
    <row r="27" spans="2:9" ht="80.099999999999994" customHeight="1">
      <c r="B27" s="979" t="s">
        <v>95</v>
      </c>
      <c r="C27" s="980" t="s">
        <v>167</v>
      </c>
      <c r="D27" s="981" t="str">
        <f>IF(入力表!M32="○","○","－")</f>
        <v>－</v>
      </c>
      <c r="E27" s="982" t="s">
        <v>663</v>
      </c>
      <c r="F27" s="981" t="str">
        <f>IF(入力表!N32="○","○","－")</f>
        <v>－</v>
      </c>
      <c r="G27" s="983" t="s">
        <v>664</v>
      </c>
      <c r="H27" s="1466" t="str">
        <f>IF(入力表!O32="○","○","－")</f>
        <v>－</v>
      </c>
      <c r="I27" s="1467"/>
    </row>
    <row r="28" spans="2:9" ht="30" customHeight="1" thickBot="1">
      <c r="B28" s="984" t="s">
        <v>661</v>
      </c>
      <c r="C28" s="985" t="s">
        <v>97</v>
      </c>
      <c r="D28" s="986">
        <f>入力表!P32</f>
        <v>0</v>
      </c>
      <c r="E28" s="987" t="s">
        <v>98</v>
      </c>
      <c r="F28" s="986">
        <f>入力表!Q32</f>
        <v>0</v>
      </c>
      <c r="G28" s="988" t="s">
        <v>118</v>
      </c>
      <c r="H28" s="1409">
        <f>入力表!R32</f>
        <v>0</v>
      </c>
      <c r="I28" s="1410"/>
    </row>
    <row r="29" spans="2:9" ht="36" customHeight="1">
      <c r="B29" s="56" t="s">
        <v>109</v>
      </c>
      <c r="C29" s="1417">
        <f>入力表!K7</f>
        <v>0</v>
      </c>
      <c r="D29" s="1418"/>
      <c r="E29" s="1418"/>
      <c r="F29" s="1418"/>
      <c r="G29" s="1418"/>
      <c r="H29" s="1418"/>
      <c r="I29" s="1419"/>
    </row>
    <row r="30" spans="2:9" ht="21" customHeight="1">
      <c r="B30" s="49" t="s">
        <v>124</v>
      </c>
      <c r="C30" s="1420">
        <f>入力表!L7</f>
        <v>0</v>
      </c>
      <c r="D30" s="1421"/>
      <c r="E30" s="1421"/>
      <c r="F30" s="1421"/>
      <c r="G30" s="1421"/>
      <c r="H30" s="1421"/>
      <c r="I30" s="1422"/>
    </row>
    <row r="31" spans="2:9" ht="33" customHeight="1">
      <c r="B31" s="50" t="s">
        <v>33</v>
      </c>
      <c r="C31" s="1423">
        <f>入力表!M7</f>
        <v>0</v>
      </c>
      <c r="D31" s="1424"/>
      <c r="E31" s="1424"/>
      <c r="F31" s="1424"/>
      <c r="G31" s="1424"/>
      <c r="H31" s="1424"/>
      <c r="I31" s="1425"/>
    </row>
    <row r="32" spans="2:9" ht="27" customHeight="1">
      <c r="B32" s="81" t="s">
        <v>31</v>
      </c>
      <c r="C32" s="1426">
        <f>入力表!N7</f>
        <v>0</v>
      </c>
      <c r="D32" s="1427"/>
      <c r="E32" s="1427"/>
      <c r="F32" s="1427"/>
      <c r="G32" s="1427"/>
      <c r="H32" s="1427"/>
      <c r="I32" s="1428"/>
    </row>
    <row r="33" spans="2:9" ht="32.25" customHeight="1">
      <c r="B33" s="83" t="s">
        <v>231</v>
      </c>
      <c r="C33" s="1413">
        <f>入力表!B38</f>
        <v>0</v>
      </c>
      <c r="D33" s="1414"/>
      <c r="E33" s="76"/>
      <c r="F33" s="76"/>
      <c r="G33" s="76"/>
      <c r="H33" s="76"/>
      <c r="I33" s="77"/>
    </row>
    <row r="34" spans="2:9" ht="32.25" customHeight="1">
      <c r="B34" s="83" t="s">
        <v>85</v>
      </c>
      <c r="C34" s="625" t="s">
        <v>86</v>
      </c>
      <c r="D34" s="164">
        <f>入力表!C38</f>
        <v>0</v>
      </c>
      <c r="E34" s="162" t="s">
        <v>165</v>
      </c>
      <c r="F34" s="696" t="s">
        <v>505</v>
      </c>
      <c r="G34" s="1411">
        <f>入力表!D38</f>
        <v>0</v>
      </c>
      <c r="H34" s="1412"/>
      <c r="I34" s="163" t="s">
        <v>110</v>
      </c>
    </row>
    <row r="35" spans="2:9" ht="30" customHeight="1">
      <c r="B35" s="1389" t="s">
        <v>120</v>
      </c>
      <c r="C35" s="647" t="s">
        <v>77</v>
      </c>
      <c r="D35" s="1390">
        <f>+入力表!E38</f>
        <v>0</v>
      </c>
      <c r="E35" s="1391"/>
      <c r="F35" s="651" t="s">
        <v>113</v>
      </c>
      <c r="G35" s="1390">
        <f>+入力表!F38</f>
        <v>0</v>
      </c>
      <c r="H35" s="1472"/>
      <c r="I35" s="95" t="s">
        <v>164</v>
      </c>
    </row>
    <row r="36" spans="2:9" ht="30" customHeight="1">
      <c r="B36" s="1389"/>
      <c r="C36" s="648" t="s">
        <v>503</v>
      </c>
      <c r="D36" s="166" t="str">
        <f>入力表!G38</f>
        <v/>
      </c>
      <c r="E36" s="165" t="s">
        <v>164</v>
      </c>
      <c r="F36" s="53"/>
      <c r="G36" s="54"/>
      <c r="H36" s="54"/>
      <c r="I36" s="55"/>
    </row>
    <row r="37" spans="2:9" ht="30" customHeight="1">
      <c r="B37" s="1389"/>
      <c r="C37" s="649" t="s">
        <v>114</v>
      </c>
      <c r="D37" s="1392">
        <f>+入力表!H38</f>
        <v>0</v>
      </c>
      <c r="E37" s="1393"/>
      <c r="F37" s="652" t="s">
        <v>179</v>
      </c>
      <c r="G37" s="461">
        <f>+入力表!I38</f>
        <v>0</v>
      </c>
      <c r="H37" s="463">
        <f>+入力表!I39</f>
        <v>0</v>
      </c>
      <c r="I37" s="464">
        <f>+入力表!I40</f>
        <v>0</v>
      </c>
    </row>
    <row r="38" spans="2:9" ht="30" customHeight="1">
      <c r="B38" s="1389"/>
      <c r="C38" s="650" t="s">
        <v>115</v>
      </c>
      <c r="D38" s="1394">
        <f>+入力表!J38</f>
        <v>0</v>
      </c>
      <c r="E38" s="1395"/>
      <c r="F38" s="653" t="s">
        <v>232</v>
      </c>
      <c r="G38" s="465">
        <f>+入力表!K38</f>
        <v>0</v>
      </c>
      <c r="H38" s="442" t="s">
        <v>406</v>
      </c>
      <c r="I38" s="466">
        <f>+入力表!K40</f>
        <v>0</v>
      </c>
    </row>
    <row r="39" spans="2:9" ht="30" customHeight="1">
      <c r="B39" s="1389" t="s">
        <v>224</v>
      </c>
      <c r="C39" s="647" t="s">
        <v>77</v>
      </c>
      <c r="D39" s="1390">
        <f>+入力表!L38</f>
        <v>0</v>
      </c>
      <c r="E39" s="1391"/>
      <c r="F39" s="651" t="s">
        <v>113</v>
      </c>
      <c r="G39" s="1390">
        <f>+入力表!M38</f>
        <v>0</v>
      </c>
      <c r="H39" s="1472"/>
      <c r="I39" s="95" t="s">
        <v>164</v>
      </c>
    </row>
    <row r="40" spans="2:9" ht="30" customHeight="1">
      <c r="B40" s="1389"/>
      <c r="C40" s="648" t="s">
        <v>503</v>
      </c>
      <c r="D40" s="424" t="str">
        <f>入力表!N38</f>
        <v/>
      </c>
      <c r="E40" s="165" t="s">
        <v>164</v>
      </c>
      <c r="F40" s="53"/>
      <c r="G40" s="54"/>
      <c r="H40" s="54"/>
      <c r="I40" s="55"/>
    </row>
    <row r="41" spans="2:9" ht="30" customHeight="1">
      <c r="B41" s="1389"/>
      <c r="C41" s="649" t="s">
        <v>114</v>
      </c>
      <c r="D41" s="1392">
        <f>+入力表!O38</f>
        <v>0</v>
      </c>
      <c r="E41" s="1393"/>
      <c r="F41" s="652" t="s">
        <v>179</v>
      </c>
      <c r="G41" s="462">
        <f>+入力表!P38</f>
        <v>0</v>
      </c>
      <c r="H41" s="463">
        <f>+入力表!P39</f>
        <v>0</v>
      </c>
      <c r="I41" s="464">
        <f>+入力表!P40</f>
        <v>0</v>
      </c>
    </row>
    <row r="42" spans="2:9" ht="30" customHeight="1">
      <c r="B42" s="1389"/>
      <c r="C42" s="650" t="s">
        <v>115</v>
      </c>
      <c r="D42" s="1394">
        <f>+入力表!Q38</f>
        <v>0</v>
      </c>
      <c r="E42" s="1395"/>
      <c r="F42" s="653" t="s">
        <v>232</v>
      </c>
      <c r="G42" s="465">
        <f>+入力表!R38</f>
        <v>0</v>
      </c>
      <c r="H42" s="442" t="s">
        <v>406</v>
      </c>
      <c r="I42" s="466">
        <f>+入力表!R40</f>
        <v>0</v>
      </c>
    </row>
    <row r="43" spans="2:9" ht="30" customHeight="1">
      <c r="B43" s="1396" t="s">
        <v>233</v>
      </c>
      <c r="C43" s="654" t="s">
        <v>108</v>
      </c>
      <c r="D43" s="1397">
        <f>+入力表!B47</f>
        <v>0</v>
      </c>
      <c r="E43" s="1398"/>
      <c r="F43" s="52" t="s">
        <v>166</v>
      </c>
      <c r="G43" s="1468"/>
      <c r="H43" s="1468"/>
      <c r="I43" s="1469"/>
    </row>
    <row r="44" spans="2:9" ht="30" customHeight="1">
      <c r="B44" s="1389"/>
      <c r="C44" s="648" t="s">
        <v>116</v>
      </c>
      <c r="D44" s="1399">
        <f>+入力表!C47</f>
        <v>0</v>
      </c>
      <c r="E44" s="1400"/>
      <c r="F44" s="656" t="s">
        <v>78</v>
      </c>
      <c r="G44" s="1399">
        <f>+入力表!D47</f>
        <v>0</v>
      </c>
      <c r="H44" s="1401"/>
      <c r="I44" s="1402"/>
    </row>
    <row r="45" spans="2:9" ht="30" customHeight="1">
      <c r="B45" s="1389"/>
      <c r="C45" s="655" t="s">
        <v>117</v>
      </c>
      <c r="D45" s="1403">
        <f>+入力表!E47</f>
        <v>0</v>
      </c>
      <c r="E45" s="1403"/>
      <c r="F45" s="657" t="s">
        <v>36</v>
      </c>
      <c r="G45" s="1404">
        <f>+入力表!F47</f>
        <v>0</v>
      </c>
      <c r="H45" s="1405"/>
      <c r="I45" s="1406"/>
    </row>
    <row r="46" spans="2:9" ht="30" customHeight="1">
      <c r="B46" s="96" t="s">
        <v>121</v>
      </c>
      <c r="C46" s="97"/>
      <c r="D46" s="112">
        <f>+入力表!G47</f>
        <v>0</v>
      </c>
      <c r="E46" s="167" t="s">
        <v>166</v>
      </c>
      <c r="F46" s="92"/>
      <c r="G46" s="92"/>
      <c r="H46" s="92"/>
      <c r="I46" s="74"/>
    </row>
    <row r="47" spans="2:9" ht="30" customHeight="1">
      <c r="B47" s="98" t="s">
        <v>122</v>
      </c>
      <c r="C47" s="99"/>
      <c r="D47" s="113">
        <f>+入力表!H47</f>
        <v>0</v>
      </c>
      <c r="E47" s="165" t="s">
        <v>166</v>
      </c>
      <c r="F47" s="53"/>
      <c r="G47" s="53"/>
      <c r="H47" s="53"/>
      <c r="I47" s="75"/>
    </row>
    <row r="48" spans="2:9" ht="30" customHeight="1">
      <c r="B48" s="100" t="s">
        <v>123</v>
      </c>
      <c r="C48" s="101"/>
      <c r="D48" s="114">
        <f>+入力表!I47</f>
        <v>0</v>
      </c>
      <c r="E48" s="168" t="s">
        <v>166</v>
      </c>
      <c r="F48" s="93"/>
      <c r="G48" s="93"/>
      <c r="H48" s="93"/>
      <c r="I48" s="94"/>
    </row>
    <row r="49" spans="2:9" ht="36" customHeight="1">
      <c r="B49" s="84" t="s">
        <v>99</v>
      </c>
      <c r="C49" s="658" t="s">
        <v>170</v>
      </c>
      <c r="D49" s="169" t="str">
        <f>IF(入力表!J47="○","○","－")</f>
        <v>－</v>
      </c>
      <c r="E49" s="659" t="s">
        <v>171</v>
      </c>
      <c r="F49" s="169" t="str">
        <f>IF(入力表!K47="○","○","－")</f>
        <v>－</v>
      </c>
      <c r="G49" s="660" t="s">
        <v>172</v>
      </c>
      <c r="H49" s="1456" t="str">
        <f>IF(入力表!L47="○","○","－")</f>
        <v>－</v>
      </c>
      <c r="I49" s="1457"/>
    </row>
    <row r="50" spans="2:9" ht="80.099999999999994" customHeight="1">
      <c r="B50" s="989" t="s">
        <v>100</v>
      </c>
      <c r="C50" s="990" t="s">
        <v>671</v>
      </c>
      <c r="D50" s="991" t="str">
        <f>IF(入力表!M47="○","○","－")</f>
        <v>－</v>
      </c>
      <c r="E50" s="992" t="s">
        <v>667</v>
      </c>
      <c r="F50" s="991" t="str">
        <f>IF(入力表!N47="○","○","－")</f>
        <v>－</v>
      </c>
      <c r="G50" s="993" t="s">
        <v>668</v>
      </c>
      <c r="H50" s="1456" t="str">
        <f>IF(入力表!O47="○","○","－")</f>
        <v>－</v>
      </c>
      <c r="I50" s="1457"/>
    </row>
    <row r="51" spans="2:9" ht="36" customHeight="1" thickBot="1">
      <c r="B51" s="994" t="s">
        <v>670</v>
      </c>
      <c r="C51" s="995" t="s">
        <v>669</v>
      </c>
      <c r="D51" s="996">
        <f>+入力表!P47</f>
        <v>0</v>
      </c>
      <c r="E51" s="997" t="s">
        <v>173</v>
      </c>
      <c r="F51" s="996">
        <f>+入力表!Q47</f>
        <v>0</v>
      </c>
      <c r="G51" s="998" t="s">
        <v>174</v>
      </c>
      <c r="H51" s="1458">
        <f>+入力表!R47</f>
        <v>0</v>
      </c>
      <c r="I51" s="1459"/>
    </row>
    <row r="52" spans="2:9" ht="30" customHeight="1">
      <c r="B52" s="8"/>
    </row>
    <row r="53" spans="2:9" ht="30" customHeight="1">
      <c r="B53" s="8"/>
    </row>
    <row r="54" spans="2:9" ht="30" customHeight="1">
      <c r="B54" s="8"/>
    </row>
    <row r="55" spans="2:9" ht="30" customHeight="1">
      <c r="B55" s="8"/>
    </row>
    <row r="56" spans="2:9" ht="30" customHeight="1">
      <c r="B56" s="8"/>
    </row>
    <row r="57" spans="2:9" ht="30" customHeight="1">
      <c r="B57" s="8"/>
    </row>
    <row r="58" spans="2:9" ht="30" customHeight="1">
      <c r="B58" s="8"/>
    </row>
    <row r="59" spans="2:9" ht="30" customHeight="1">
      <c r="B59" s="8"/>
    </row>
    <row r="60" spans="2:9" ht="30" customHeight="1">
      <c r="B60" s="8"/>
    </row>
    <row r="61" spans="2:9" ht="30" customHeight="1">
      <c r="B61" s="8"/>
    </row>
    <row r="62" spans="2:9" ht="30" customHeight="1">
      <c r="B62" s="8"/>
    </row>
    <row r="63" spans="2:9" ht="30" customHeight="1">
      <c r="B63" s="8"/>
    </row>
    <row r="64" spans="2:9" ht="30" customHeight="1">
      <c r="B64" s="8"/>
    </row>
    <row r="65" spans="2:2">
      <c r="B65" s="8"/>
    </row>
    <row r="66" spans="2:2">
      <c r="B66" s="8"/>
    </row>
    <row r="67" spans="2:2">
      <c r="B67" s="8"/>
    </row>
    <row r="68" spans="2:2">
      <c r="B68" s="8"/>
    </row>
    <row r="69" spans="2:2">
      <c r="B69" s="8"/>
    </row>
    <row r="70" spans="2:2">
      <c r="B70" s="8"/>
    </row>
    <row r="71" spans="2:2">
      <c r="B71" s="8"/>
    </row>
    <row r="72" spans="2:2">
      <c r="B72" s="8"/>
    </row>
  </sheetData>
  <sheetProtection formatCells="0" formatColumns="0" formatRows="0"/>
  <mergeCells count="63">
    <mergeCell ref="H49:I49"/>
    <mergeCell ref="H50:I50"/>
    <mergeCell ref="H51:I51"/>
    <mergeCell ref="G21:I21"/>
    <mergeCell ref="D22:E22"/>
    <mergeCell ref="G22:I22"/>
    <mergeCell ref="H27:I27"/>
    <mergeCell ref="G43:I43"/>
    <mergeCell ref="H26:I26"/>
    <mergeCell ref="G35:H35"/>
    <mergeCell ref="G39:H39"/>
    <mergeCell ref="D41:E41"/>
    <mergeCell ref="D42:E42"/>
    <mergeCell ref="C3:I3"/>
    <mergeCell ref="C4:I4"/>
    <mergeCell ref="B16:B19"/>
    <mergeCell ref="D16:E16"/>
    <mergeCell ref="D18:E18"/>
    <mergeCell ref="D19:E19"/>
    <mergeCell ref="C8:I8"/>
    <mergeCell ref="B12:B15"/>
    <mergeCell ref="D12:E12"/>
    <mergeCell ref="C7:I7"/>
    <mergeCell ref="D14:E14"/>
    <mergeCell ref="G10:H10"/>
    <mergeCell ref="H11:I11"/>
    <mergeCell ref="G12:H12"/>
    <mergeCell ref="G16:H16"/>
    <mergeCell ref="E9:I9"/>
    <mergeCell ref="C5:I5"/>
    <mergeCell ref="D20:E20"/>
    <mergeCell ref="C9:D9"/>
    <mergeCell ref="C11:D11"/>
    <mergeCell ref="D15:E15"/>
    <mergeCell ref="G20:I20"/>
    <mergeCell ref="C6:I6"/>
    <mergeCell ref="E13:I13"/>
    <mergeCell ref="E17:I17"/>
    <mergeCell ref="F11:G11"/>
    <mergeCell ref="B20:B22"/>
    <mergeCell ref="H28:I28"/>
    <mergeCell ref="G34:H34"/>
    <mergeCell ref="C33:D33"/>
    <mergeCell ref="D21:E21"/>
    <mergeCell ref="C29:I29"/>
    <mergeCell ref="C30:I30"/>
    <mergeCell ref="C31:I31"/>
    <mergeCell ref="C32:I32"/>
    <mergeCell ref="E23:I23"/>
    <mergeCell ref="E24:I24"/>
    <mergeCell ref="E25:I25"/>
    <mergeCell ref="B43:B45"/>
    <mergeCell ref="D43:E43"/>
    <mergeCell ref="D44:E44"/>
    <mergeCell ref="G44:I44"/>
    <mergeCell ref="D45:E45"/>
    <mergeCell ref="G45:I45"/>
    <mergeCell ref="B35:B38"/>
    <mergeCell ref="D35:E35"/>
    <mergeCell ref="D37:E37"/>
    <mergeCell ref="D38:E38"/>
    <mergeCell ref="B39:B42"/>
    <mergeCell ref="D39:E39"/>
  </mergeCells>
  <phoneticPr fontId="2"/>
  <dataValidations count="1">
    <dataValidation type="custom" allowBlank="1" showInputMessage="1" showErrorMessage="1" sqref="C3:I8 C9:D9 D10 G10:H10 C11:D11 H11:I11 D12:E12 G12:H12 D13 H14 G14:G15 I14:I15 D14:E16 G16:H16 D17 H18 G18:G19 I18:I19 D18:E22 G21:I22 D23:D28 F26:F28 H26:I28 C29:I32 C33:D33 D34 D35:E35 G34:H35 D36 H37 G37:G38 I37:I38 D37:E39 G39:H39 D40 H41 G41:G42 I41:I42 D41:E45 G44:I45 D46:D51 F49:F51 H49:I51">
      <formula1>""</formula1>
    </dataValidation>
  </dataValidations>
  <printOptions horizontalCentered="1"/>
  <pageMargins left="0.59055118110236227" right="0.19685039370078741" top="0.59055118110236227" bottom="0.59055118110236227" header="0.39370078740157483" footer="0.31496062992125984"/>
  <pageSetup paperSize="9" scale="94" fitToHeight="2" orientation="portrait" r:id="rId1"/>
  <headerFooter alignWithMargins="0">
    <oddHeader>&amp;R&amp;10&amp;F</oddHeader>
  </headerFooter>
  <rowBreaks count="1" manualBreakCount="1">
    <brk id="28" max="8"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Zeros="0" topLeftCell="A10" zoomScale="90" zoomScaleNormal="90" workbookViewId="0">
      <selection activeCell="Q5" sqref="Q5"/>
    </sheetView>
  </sheetViews>
  <sheetFormatPr defaultRowHeight="13.5"/>
  <cols>
    <col min="1" max="1" width="3.375" customWidth="1"/>
    <col min="2" max="2" width="11.25" style="1" customWidth="1"/>
    <col min="4" max="4" width="7.625" customWidth="1"/>
    <col min="5" max="6" width="4.625" customWidth="1"/>
    <col min="7" max="8" width="7.625" customWidth="1"/>
    <col min="9" max="10" width="4.625" customWidth="1"/>
    <col min="11" max="12" width="7.625" customWidth="1"/>
    <col min="13" max="13" width="4.625" customWidth="1"/>
  </cols>
  <sheetData>
    <row r="1" spans="1:13" ht="30.75" customHeight="1">
      <c r="A1" s="2" t="s">
        <v>244</v>
      </c>
    </row>
    <row r="2" spans="1:13" ht="14.25" customHeight="1" thickBot="1"/>
    <row r="3" spans="1:13" ht="43.5" customHeight="1">
      <c r="B3" s="78" t="s">
        <v>54</v>
      </c>
      <c r="C3" s="88" t="s">
        <v>80</v>
      </c>
      <c r="D3" s="1495" t="str">
        <f>入力表!B55</f>
        <v>再就職促進オンライン委託訓練</v>
      </c>
      <c r="E3" s="1496"/>
      <c r="F3" s="1496"/>
      <c r="G3" s="1496"/>
      <c r="H3" s="1496"/>
      <c r="I3" s="1497"/>
      <c r="J3" s="1498" t="s">
        <v>311</v>
      </c>
      <c r="K3" s="1499"/>
      <c r="L3" s="1495" t="str">
        <f>入力表!C55</f>
        <v>　</v>
      </c>
      <c r="M3" s="1500"/>
    </row>
    <row r="4" spans="1:13" ht="43.5" customHeight="1">
      <c r="B4" s="16" t="s">
        <v>16</v>
      </c>
      <c r="C4" s="1238">
        <f>入力表!D55</f>
        <v>0</v>
      </c>
      <c r="D4" s="1218"/>
      <c r="E4" s="1218"/>
      <c r="F4" s="1218"/>
      <c r="G4" s="1218"/>
      <c r="H4" s="1218"/>
      <c r="I4" s="1218"/>
      <c r="J4" s="1218"/>
      <c r="K4" s="1218"/>
      <c r="L4" s="1218"/>
      <c r="M4" s="1220"/>
    </row>
    <row r="5" spans="1:13" ht="36" customHeight="1">
      <c r="B5" s="1178" t="s">
        <v>242</v>
      </c>
      <c r="C5" s="1507" t="s">
        <v>128</v>
      </c>
      <c r="D5" s="1508"/>
      <c r="E5" s="1502">
        <f>入力表!E55</f>
        <v>0</v>
      </c>
      <c r="F5" s="1484"/>
      <c r="G5" s="1484"/>
      <c r="H5" s="1484"/>
      <c r="I5" s="1484"/>
      <c r="J5" s="1484"/>
      <c r="K5" s="1484"/>
      <c r="L5" s="1484"/>
      <c r="M5" s="1485"/>
    </row>
    <row r="6" spans="1:13" ht="35.25" customHeight="1">
      <c r="B6" s="1501"/>
      <c r="C6" s="27" t="s">
        <v>127</v>
      </c>
      <c r="D6" s="1502">
        <f>入力表!F55</f>
        <v>0</v>
      </c>
      <c r="E6" s="1484"/>
      <c r="F6" s="1484"/>
      <c r="G6" s="1484"/>
      <c r="H6" s="1484"/>
      <c r="I6" s="1484"/>
      <c r="J6" s="1484"/>
      <c r="K6" s="1484"/>
      <c r="L6" s="1484"/>
      <c r="M6" s="1485"/>
    </row>
    <row r="7" spans="1:13" ht="54" customHeight="1">
      <c r="B7" s="18" t="s">
        <v>102</v>
      </c>
      <c r="C7" s="1506">
        <f>入力表!G55</f>
        <v>0</v>
      </c>
      <c r="D7" s="1484"/>
      <c r="E7" s="1484"/>
      <c r="F7" s="1484"/>
      <c r="G7" s="1484"/>
      <c r="H7" s="1484"/>
      <c r="I7" s="1484"/>
      <c r="J7" s="1484"/>
      <c r="K7" s="1484"/>
      <c r="L7" s="1484"/>
      <c r="M7" s="1485"/>
    </row>
    <row r="8" spans="1:13" ht="54" customHeight="1">
      <c r="B8" s="174" t="s">
        <v>169</v>
      </c>
      <c r="C8" s="171" t="s">
        <v>239</v>
      </c>
      <c r="D8" s="58">
        <f>入力表!H55</f>
        <v>0</v>
      </c>
      <c r="E8" s="623" t="s">
        <v>19</v>
      </c>
      <c r="F8" s="1232" t="s">
        <v>235</v>
      </c>
      <c r="G8" s="1509"/>
      <c r="H8" s="173">
        <f>入力表!I55</f>
        <v>0</v>
      </c>
      <c r="I8" s="172" t="s">
        <v>19</v>
      </c>
      <c r="J8" s="1232" t="s">
        <v>236</v>
      </c>
      <c r="K8" s="1509"/>
      <c r="L8" s="58">
        <f>入力表!J55</f>
        <v>0</v>
      </c>
      <c r="M8" s="57" t="s">
        <v>19</v>
      </c>
    </row>
    <row r="9" spans="1:13" ht="54" customHeight="1">
      <c r="B9" s="144" t="s">
        <v>168</v>
      </c>
      <c r="C9" s="89" t="s">
        <v>237</v>
      </c>
      <c r="D9" s="343">
        <f>入力表!L55</f>
        <v>0</v>
      </c>
      <c r="E9" s="624" t="s">
        <v>19</v>
      </c>
      <c r="F9" s="1216" t="s">
        <v>238</v>
      </c>
      <c r="G9" s="1510"/>
      <c r="H9" s="344">
        <f>入力表!M55</f>
        <v>0</v>
      </c>
      <c r="I9" s="624" t="s">
        <v>19</v>
      </c>
      <c r="J9" s="1473" t="s">
        <v>37</v>
      </c>
      <c r="K9" s="1474"/>
      <c r="L9" s="343">
        <f>入力表!N55</f>
        <v>0</v>
      </c>
      <c r="M9" s="143" t="s">
        <v>19</v>
      </c>
    </row>
    <row r="10" spans="1:13" ht="54" customHeight="1">
      <c r="B10" s="90" t="s">
        <v>674</v>
      </c>
      <c r="C10" s="661" t="s">
        <v>82</v>
      </c>
      <c r="D10" s="1218">
        <f>入力表!O55</f>
        <v>0</v>
      </c>
      <c r="E10" s="1218"/>
      <c r="F10" s="1218"/>
      <c r="G10" s="1484"/>
      <c r="H10" s="1484"/>
      <c r="I10" s="1204" t="s">
        <v>240</v>
      </c>
      <c r="J10" s="1205"/>
      <c r="K10" s="1484">
        <f>入力表!P55</f>
        <v>0</v>
      </c>
      <c r="L10" s="1484"/>
      <c r="M10" s="1485"/>
    </row>
    <row r="11" spans="1:13" ht="37.5" customHeight="1">
      <c r="B11" s="1493" t="s">
        <v>675</v>
      </c>
      <c r="C11" s="662" t="s">
        <v>82</v>
      </c>
      <c r="D11" s="1225">
        <f>入力表!Q55</f>
        <v>0</v>
      </c>
      <c r="E11" s="1225"/>
      <c r="F11" s="1225"/>
      <c r="G11" s="1492"/>
      <c r="H11" s="1492"/>
      <c r="I11" s="1504" t="s">
        <v>130</v>
      </c>
      <c r="J11" s="1505"/>
      <c r="K11" s="1486">
        <f>入力表!R55</f>
        <v>0</v>
      </c>
      <c r="L11" s="1225"/>
      <c r="M11" s="1487"/>
    </row>
    <row r="12" spans="1:13" ht="27.75" customHeight="1" thickBot="1">
      <c r="B12" s="1494"/>
      <c r="C12" s="663" t="s">
        <v>104</v>
      </c>
      <c r="D12" s="1503">
        <f>入力表!S55</f>
        <v>0</v>
      </c>
      <c r="E12" s="1490"/>
      <c r="F12" s="1490"/>
      <c r="G12" s="1490"/>
      <c r="H12" s="1490"/>
      <c r="I12" s="1488" t="s">
        <v>83</v>
      </c>
      <c r="J12" s="1489"/>
      <c r="K12" s="1490">
        <f>入力表!T55</f>
        <v>0</v>
      </c>
      <c r="L12" s="1490"/>
      <c r="M12" s="1491"/>
    </row>
    <row r="13" spans="1:13" s="267" customFormat="1" ht="105" customHeight="1" thickTop="1">
      <c r="B13" s="268" t="s">
        <v>44</v>
      </c>
      <c r="C13" s="1481"/>
      <c r="D13" s="1482"/>
      <c r="E13" s="1482"/>
      <c r="F13" s="1482"/>
      <c r="G13" s="1482"/>
      <c r="H13" s="1482"/>
      <c r="I13" s="1482"/>
      <c r="J13" s="1482"/>
      <c r="K13" s="1482"/>
      <c r="L13" s="1482"/>
      <c r="M13" s="1483"/>
    </row>
    <row r="14" spans="1:13" s="267" customFormat="1" ht="105" customHeight="1">
      <c r="B14" s="269" t="s">
        <v>17</v>
      </c>
      <c r="C14" s="1478"/>
      <c r="D14" s="1479"/>
      <c r="E14" s="1479"/>
      <c r="F14" s="1479"/>
      <c r="G14" s="1479"/>
      <c r="H14" s="1479"/>
      <c r="I14" s="1479"/>
      <c r="J14" s="1479"/>
      <c r="K14" s="1479"/>
      <c r="L14" s="1479"/>
      <c r="M14" s="1480"/>
    </row>
    <row r="15" spans="1:13" s="267" customFormat="1" ht="67.5" customHeight="1" thickBot="1">
      <c r="B15" s="270" t="s">
        <v>45</v>
      </c>
      <c r="C15" s="1475"/>
      <c r="D15" s="1476"/>
      <c r="E15" s="1476"/>
      <c r="F15" s="1476"/>
      <c r="G15" s="1476"/>
      <c r="H15" s="1476"/>
      <c r="I15" s="1476"/>
      <c r="J15" s="1476"/>
      <c r="K15" s="1476"/>
      <c r="L15" s="1476"/>
      <c r="M15" s="1477"/>
    </row>
    <row r="16" spans="1:13">
      <c r="B16" s="176" t="s">
        <v>243</v>
      </c>
    </row>
  </sheetData>
  <sheetProtection formatCells="0" formatColumns="0" formatRows="0"/>
  <mergeCells count="26">
    <mergeCell ref="B11:B12"/>
    <mergeCell ref="D3:I3"/>
    <mergeCell ref="J3:K3"/>
    <mergeCell ref="L3:M3"/>
    <mergeCell ref="B5:B6"/>
    <mergeCell ref="D6:M6"/>
    <mergeCell ref="C4:M4"/>
    <mergeCell ref="D12:H12"/>
    <mergeCell ref="I11:J11"/>
    <mergeCell ref="D10:H10"/>
    <mergeCell ref="C7:M7"/>
    <mergeCell ref="C5:D5"/>
    <mergeCell ref="E5:M5"/>
    <mergeCell ref="F8:G8"/>
    <mergeCell ref="F9:G9"/>
    <mergeCell ref="J8:K8"/>
    <mergeCell ref="J9:K9"/>
    <mergeCell ref="C15:M15"/>
    <mergeCell ref="C14:M14"/>
    <mergeCell ref="C13:M13"/>
    <mergeCell ref="I10:J10"/>
    <mergeCell ref="K10:M10"/>
    <mergeCell ref="K11:M11"/>
    <mergeCell ref="I12:J12"/>
    <mergeCell ref="K12:M12"/>
    <mergeCell ref="D11:H11"/>
  </mergeCells>
  <phoneticPr fontId="2"/>
  <dataValidations count="1">
    <dataValidation type="custom" allowBlank="1" showInputMessage="1" showErrorMessage="1" sqref="D3:I3 L3:M3 C4:M4 E5:M5 D6:M6 C7:M7 D8:D9 H8:H9 L8:L9 D10:H12 K10:M12">
      <formula1>""</formula1>
    </dataValidation>
  </dataValidations>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view="pageBreakPreview" zoomScale="90" zoomScaleNormal="100" zoomScaleSheetLayoutView="90" workbookViewId="0">
      <selection activeCell="P8" sqref="P8"/>
    </sheetView>
  </sheetViews>
  <sheetFormatPr defaultRowHeight="13.5"/>
  <cols>
    <col min="1" max="1" width="1.25" customWidth="1"/>
    <col min="2" max="2" width="6" customWidth="1"/>
    <col min="3" max="3" width="14.625" customWidth="1"/>
    <col min="4" max="4" width="5.75" customWidth="1"/>
    <col min="5" max="6" width="4.625" customWidth="1"/>
    <col min="7" max="7" width="24.375" customWidth="1"/>
    <col min="8" max="9" width="4.625" customWidth="1"/>
    <col min="10" max="10" width="8.125" customWidth="1"/>
    <col min="11" max="13" width="5.375" customWidth="1"/>
    <col min="14" max="15" width="6.625" customWidth="1"/>
    <col min="16" max="16" width="31.375" customWidth="1"/>
    <col min="17" max="18" width="4.625" customWidth="1"/>
    <col min="20" max="20" width="7.625" hidden="1" customWidth="1"/>
    <col min="21" max="21" width="6" hidden="1" customWidth="1"/>
  </cols>
  <sheetData>
    <row r="1" spans="1:21" ht="28.5" customHeight="1">
      <c r="B1" s="63" t="s">
        <v>228</v>
      </c>
      <c r="D1" s="63"/>
      <c r="E1" s="63"/>
      <c r="F1" s="63"/>
      <c r="G1" s="63"/>
      <c r="H1" s="63"/>
      <c r="I1" s="63"/>
      <c r="J1" s="63"/>
      <c r="K1" s="63"/>
      <c r="L1" s="63"/>
      <c r="M1" s="63"/>
      <c r="N1" s="63"/>
      <c r="O1" s="63"/>
      <c r="P1" s="63"/>
      <c r="Q1" s="63"/>
      <c r="R1" s="63"/>
    </row>
    <row r="2" spans="1:21" ht="9" customHeight="1">
      <c r="C2" s="63"/>
      <c r="D2" s="63"/>
      <c r="E2" s="63"/>
      <c r="F2" s="63"/>
      <c r="G2" s="63"/>
      <c r="H2" s="63"/>
      <c r="I2" s="63"/>
      <c r="J2" s="63"/>
      <c r="K2" s="63"/>
      <c r="L2" s="63"/>
      <c r="M2" s="63"/>
      <c r="N2" s="63"/>
      <c r="O2" s="63"/>
      <c r="P2" s="63"/>
      <c r="Q2" s="63"/>
      <c r="R2" s="63"/>
    </row>
    <row r="3" spans="1:21" ht="18" customHeight="1">
      <c r="C3" s="29" t="s">
        <v>129</v>
      </c>
      <c r="E3" s="223">
        <f>入力表!H55</f>
        <v>0</v>
      </c>
      <c r="F3" s="145" t="s">
        <v>19</v>
      </c>
      <c r="G3" s="21"/>
      <c r="H3" s="146"/>
      <c r="I3" s="146"/>
      <c r="J3" s="146"/>
      <c r="K3" s="21"/>
      <c r="L3" s="21"/>
      <c r="M3" s="21"/>
      <c r="N3" s="1513" t="s">
        <v>256</v>
      </c>
      <c r="O3" s="1513"/>
      <c r="P3" s="146">
        <f>入力表!D55</f>
        <v>0</v>
      </c>
      <c r="Q3" s="21"/>
      <c r="R3" s="21"/>
    </row>
    <row r="4" spans="1:21" ht="18" customHeight="1">
      <c r="H4" s="199"/>
      <c r="I4" s="199"/>
      <c r="J4" s="199"/>
      <c r="N4" s="1513" t="s">
        <v>30</v>
      </c>
      <c r="O4" s="1513"/>
      <c r="P4" s="199">
        <f>入力表!G7</f>
        <v>0</v>
      </c>
    </row>
    <row r="5" spans="1:21" ht="18" customHeight="1" thickBot="1">
      <c r="B5" s="542"/>
      <c r="C5" s="194" t="s">
        <v>241</v>
      </c>
      <c r="T5" s="216" t="s">
        <v>7</v>
      </c>
      <c r="U5" s="216" t="s">
        <v>8</v>
      </c>
    </row>
    <row r="6" spans="1:21" s="1" customFormat="1" ht="30" customHeight="1" thickTop="1">
      <c r="A6" s="415"/>
      <c r="B6" s="1511" t="s">
        <v>454</v>
      </c>
      <c r="C6" s="1526" t="s">
        <v>47</v>
      </c>
      <c r="D6" s="1516" t="s">
        <v>282</v>
      </c>
      <c r="E6" s="1514" t="s">
        <v>48</v>
      </c>
      <c r="F6" s="1515"/>
      <c r="G6" s="1528" t="s">
        <v>49</v>
      </c>
      <c r="H6" s="1514" t="s">
        <v>51</v>
      </c>
      <c r="I6" s="1515"/>
      <c r="J6" s="1523" t="s">
        <v>283</v>
      </c>
      <c r="K6" s="1524"/>
      <c r="L6" s="1524"/>
      <c r="M6" s="1525"/>
      <c r="N6" s="1521" t="s">
        <v>274</v>
      </c>
      <c r="O6" s="1522"/>
      <c r="P6" s="1518" t="s">
        <v>50</v>
      </c>
      <c r="Q6" s="1514" t="s">
        <v>26</v>
      </c>
      <c r="R6" s="1520"/>
      <c r="T6" s="217" t="s">
        <v>2</v>
      </c>
      <c r="U6" s="217" t="s">
        <v>3</v>
      </c>
    </row>
    <row r="7" spans="1:21" s="1" customFormat="1" ht="38.25" customHeight="1" thickBot="1">
      <c r="A7" s="415"/>
      <c r="B7" s="1512"/>
      <c r="C7" s="1527"/>
      <c r="D7" s="1517"/>
      <c r="E7" s="204" t="s">
        <v>137</v>
      </c>
      <c r="F7" s="200" t="s">
        <v>138</v>
      </c>
      <c r="G7" s="1529"/>
      <c r="H7" s="206" t="s">
        <v>139</v>
      </c>
      <c r="I7" s="205" t="s">
        <v>140</v>
      </c>
      <c r="J7" s="215" t="s">
        <v>284</v>
      </c>
      <c r="K7" s="207" t="s">
        <v>264</v>
      </c>
      <c r="L7" s="208" t="s">
        <v>270</v>
      </c>
      <c r="M7" s="197" t="s">
        <v>37</v>
      </c>
      <c r="N7" s="209" t="s">
        <v>275</v>
      </c>
      <c r="O7" s="197" t="s">
        <v>276</v>
      </c>
      <c r="P7" s="1519"/>
      <c r="Q7" s="209" t="s">
        <v>10</v>
      </c>
      <c r="R7" s="210" t="s">
        <v>37</v>
      </c>
      <c r="T7" s="217" t="s">
        <v>273</v>
      </c>
      <c r="U7" s="217" t="s">
        <v>4</v>
      </c>
    </row>
    <row r="8" spans="1:21" s="1" customFormat="1" ht="24" customHeight="1" thickTop="1">
      <c r="A8" s="415"/>
      <c r="B8" s="552"/>
      <c r="C8" s="487" t="s">
        <v>266</v>
      </c>
      <c r="D8" s="507">
        <v>40</v>
      </c>
      <c r="E8" s="488" t="s">
        <v>142</v>
      </c>
      <c r="F8" s="487"/>
      <c r="G8" s="482" t="s">
        <v>143</v>
      </c>
      <c r="H8" s="488" t="s">
        <v>142</v>
      </c>
      <c r="I8" s="487"/>
      <c r="J8" s="508" t="s">
        <v>273</v>
      </c>
      <c r="K8" s="509" t="s">
        <v>142</v>
      </c>
      <c r="L8" s="484"/>
      <c r="M8" s="487"/>
      <c r="N8" s="486" t="s">
        <v>144</v>
      </c>
      <c r="O8" s="510" t="s">
        <v>488</v>
      </c>
      <c r="P8" s="482" t="s">
        <v>146</v>
      </c>
      <c r="Q8" s="488" t="s">
        <v>142</v>
      </c>
      <c r="R8" s="511"/>
      <c r="T8" s="217" t="s">
        <v>277</v>
      </c>
      <c r="U8" s="217" t="s">
        <v>271</v>
      </c>
    </row>
    <row r="9" spans="1:21" s="1" customFormat="1" ht="24" customHeight="1">
      <c r="A9" s="415"/>
      <c r="B9" s="553"/>
      <c r="C9" s="540" t="s">
        <v>267</v>
      </c>
      <c r="D9" s="512">
        <v>26</v>
      </c>
      <c r="E9" s="497"/>
      <c r="F9" s="493" t="s">
        <v>265</v>
      </c>
      <c r="G9" s="490" t="s">
        <v>269</v>
      </c>
      <c r="H9" s="497" t="s">
        <v>265</v>
      </c>
      <c r="I9" s="493"/>
      <c r="J9" s="490" t="s">
        <v>1</v>
      </c>
      <c r="K9" s="496"/>
      <c r="L9" s="492" t="s">
        <v>279</v>
      </c>
      <c r="M9" s="493"/>
      <c r="N9" s="494" t="s">
        <v>490</v>
      </c>
      <c r="O9" s="495" t="s">
        <v>489</v>
      </c>
      <c r="P9" s="490" t="s">
        <v>9</v>
      </c>
      <c r="Q9" s="497"/>
      <c r="R9" s="513" t="s">
        <v>265</v>
      </c>
      <c r="T9" s="217" t="s">
        <v>1</v>
      </c>
      <c r="U9" s="217" t="s">
        <v>278</v>
      </c>
    </row>
    <row r="10" spans="1:21" s="234" customFormat="1" ht="24" customHeight="1" thickBot="1">
      <c r="A10" s="547"/>
      <c r="B10" s="554"/>
      <c r="C10" s="516" t="s">
        <v>339</v>
      </c>
      <c r="D10" s="514">
        <v>30</v>
      </c>
      <c r="E10" s="515" t="s">
        <v>200</v>
      </c>
      <c r="F10" s="516"/>
      <c r="G10" s="676" t="s">
        <v>485</v>
      </c>
      <c r="H10" s="674" t="s">
        <v>486</v>
      </c>
      <c r="I10" s="516"/>
      <c r="J10" s="517" t="s">
        <v>340</v>
      </c>
      <c r="K10" s="518"/>
      <c r="L10" s="519"/>
      <c r="M10" s="516" t="s">
        <v>155</v>
      </c>
      <c r="N10" s="674" t="s">
        <v>491</v>
      </c>
      <c r="O10" s="675" t="s">
        <v>492</v>
      </c>
      <c r="P10" s="520" t="s">
        <v>372</v>
      </c>
      <c r="Q10" s="515" t="s">
        <v>265</v>
      </c>
      <c r="R10" s="521"/>
      <c r="T10" s="217" t="s">
        <v>340</v>
      </c>
      <c r="U10" s="254" t="s">
        <v>5</v>
      </c>
    </row>
    <row r="11" spans="1:21" s="234" customFormat="1" ht="35.1" customHeight="1" thickTop="1">
      <c r="A11" s="547"/>
      <c r="B11" s="549">
        <v>1</v>
      </c>
      <c r="C11" s="617"/>
      <c r="D11" s="330"/>
      <c r="E11" s="331"/>
      <c r="F11" s="332"/>
      <c r="G11" s="420"/>
      <c r="H11" s="331"/>
      <c r="I11" s="332"/>
      <c r="J11" s="333"/>
      <c r="K11" s="331"/>
      <c r="L11" s="334"/>
      <c r="M11" s="332"/>
      <c r="N11" s="331"/>
      <c r="O11" s="332"/>
      <c r="P11" s="420"/>
      <c r="Q11" s="331"/>
      <c r="R11" s="335"/>
      <c r="T11" s="217" t="s">
        <v>272</v>
      </c>
      <c r="U11" s="254" t="s">
        <v>6</v>
      </c>
    </row>
    <row r="12" spans="1:21" s="234" customFormat="1" ht="35.1" customHeight="1">
      <c r="A12" s="547"/>
      <c r="B12" s="550">
        <v>2</v>
      </c>
      <c r="C12" s="618"/>
      <c r="D12" s="227"/>
      <c r="E12" s="255"/>
      <c r="F12" s="256"/>
      <c r="G12" s="228"/>
      <c r="H12" s="255"/>
      <c r="I12" s="256"/>
      <c r="J12" s="257"/>
      <c r="K12" s="255"/>
      <c r="L12" s="259"/>
      <c r="M12" s="256"/>
      <c r="N12" s="255"/>
      <c r="O12" s="256"/>
      <c r="P12" s="228"/>
      <c r="Q12" s="255"/>
      <c r="R12" s="260"/>
      <c r="T12" s="217" t="s">
        <v>37</v>
      </c>
    </row>
    <row r="13" spans="1:21" s="234" customFormat="1" ht="35.1" customHeight="1">
      <c r="A13" s="547"/>
      <c r="B13" s="550">
        <v>3</v>
      </c>
      <c r="C13" s="618"/>
      <c r="D13" s="227"/>
      <c r="E13" s="255"/>
      <c r="F13" s="256"/>
      <c r="G13" s="228"/>
      <c r="H13" s="255"/>
      <c r="I13" s="256"/>
      <c r="J13" s="257"/>
      <c r="K13" s="255"/>
      <c r="L13" s="259"/>
      <c r="M13" s="256"/>
      <c r="N13" s="255"/>
      <c r="O13" s="256"/>
      <c r="P13" s="228"/>
      <c r="Q13" s="255"/>
      <c r="R13" s="260"/>
    </row>
    <row r="14" spans="1:21" s="234" customFormat="1" ht="35.1" customHeight="1">
      <c r="A14" s="547"/>
      <c r="B14" s="550">
        <v>4</v>
      </c>
      <c r="C14" s="618"/>
      <c r="D14" s="227"/>
      <c r="E14" s="255"/>
      <c r="F14" s="256"/>
      <c r="G14" s="228"/>
      <c r="H14" s="255"/>
      <c r="I14" s="256"/>
      <c r="J14" s="257"/>
      <c r="K14" s="255"/>
      <c r="L14" s="259"/>
      <c r="M14" s="256"/>
      <c r="N14" s="255"/>
      <c r="O14" s="256"/>
      <c r="P14" s="228"/>
      <c r="Q14" s="255"/>
      <c r="R14" s="260"/>
    </row>
    <row r="15" spans="1:21" s="234" customFormat="1" ht="35.1" customHeight="1">
      <c r="A15" s="547"/>
      <c r="B15" s="550">
        <v>5</v>
      </c>
      <c r="C15" s="618"/>
      <c r="D15" s="227"/>
      <c r="E15" s="255"/>
      <c r="F15" s="256"/>
      <c r="G15" s="228"/>
      <c r="H15" s="255"/>
      <c r="I15" s="256"/>
      <c r="J15" s="257"/>
      <c r="K15" s="255"/>
      <c r="L15" s="259"/>
      <c r="M15" s="256"/>
      <c r="N15" s="255"/>
      <c r="O15" s="256"/>
      <c r="P15" s="228"/>
      <c r="Q15" s="255"/>
      <c r="R15" s="260"/>
    </row>
    <row r="16" spans="1:21" s="234" customFormat="1" ht="35.1" customHeight="1">
      <c r="A16" s="547"/>
      <c r="B16" s="550">
        <v>6</v>
      </c>
      <c r="C16" s="618"/>
      <c r="D16" s="227"/>
      <c r="E16" s="255"/>
      <c r="F16" s="256"/>
      <c r="G16" s="228"/>
      <c r="H16" s="255"/>
      <c r="I16" s="256"/>
      <c r="J16" s="257"/>
      <c r="K16" s="255"/>
      <c r="L16" s="259"/>
      <c r="M16" s="256"/>
      <c r="N16" s="255"/>
      <c r="O16" s="256"/>
      <c r="P16" s="228"/>
      <c r="Q16" s="255"/>
      <c r="R16" s="260"/>
    </row>
    <row r="17" spans="1:18" s="234" customFormat="1" ht="35.1" customHeight="1">
      <c r="A17" s="547"/>
      <c r="B17" s="550">
        <v>7</v>
      </c>
      <c r="C17" s="256"/>
      <c r="D17" s="227"/>
      <c r="E17" s="255"/>
      <c r="F17" s="256"/>
      <c r="G17" s="228"/>
      <c r="H17" s="255"/>
      <c r="I17" s="256"/>
      <c r="J17" s="257"/>
      <c r="K17" s="255"/>
      <c r="L17" s="259"/>
      <c r="M17" s="256"/>
      <c r="N17" s="255"/>
      <c r="O17" s="256"/>
      <c r="P17" s="228"/>
      <c r="Q17" s="255"/>
      <c r="R17" s="260"/>
    </row>
    <row r="18" spans="1:18" s="234" customFormat="1" ht="35.1" customHeight="1">
      <c r="A18" s="547"/>
      <c r="B18" s="550">
        <v>8</v>
      </c>
      <c r="C18" s="256"/>
      <c r="D18" s="227"/>
      <c r="E18" s="255"/>
      <c r="F18" s="256"/>
      <c r="G18" s="228"/>
      <c r="H18" s="255"/>
      <c r="I18" s="256"/>
      <c r="J18" s="257"/>
      <c r="K18" s="255"/>
      <c r="L18" s="259"/>
      <c r="M18" s="256"/>
      <c r="N18" s="255"/>
      <c r="O18" s="256"/>
      <c r="P18" s="228"/>
      <c r="Q18" s="255"/>
      <c r="R18" s="260"/>
    </row>
    <row r="19" spans="1:18" s="234" customFormat="1" ht="35.1" customHeight="1">
      <c r="A19" s="547"/>
      <c r="B19" s="550">
        <v>9</v>
      </c>
      <c r="C19" s="256"/>
      <c r="D19" s="227"/>
      <c r="E19" s="255"/>
      <c r="F19" s="256"/>
      <c r="G19" s="228"/>
      <c r="H19" s="255"/>
      <c r="I19" s="256"/>
      <c r="J19" s="257"/>
      <c r="K19" s="255"/>
      <c r="L19" s="259"/>
      <c r="M19" s="256"/>
      <c r="N19" s="255"/>
      <c r="O19" s="256"/>
      <c r="P19" s="228"/>
      <c r="Q19" s="255"/>
      <c r="R19" s="260"/>
    </row>
    <row r="20" spans="1:18" s="234" customFormat="1" ht="35.1" customHeight="1" thickBot="1">
      <c r="A20" s="547"/>
      <c r="B20" s="551">
        <v>10</v>
      </c>
      <c r="C20" s="262"/>
      <c r="D20" s="230"/>
      <c r="E20" s="261"/>
      <c r="F20" s="262"/>
      <c r="G20" s="231"/>
      <c r="H20" s="261"/>
      <c r="I20" s="262"/>
      <c r="J20" s="263"/>
      <c r="K20" s="261"/>
      <c r="L20" s="265"/>
      <c r="M20" s="262"/>
      <c r="N20" s="261"/>
      <c r="O20" s="262"/>
      <c r="P20" s="231"/>
      <c r="Q20" s="261"/>
      <c r="R20" s="266"/>
    </row>
    <row r="21" spans="1:18" s="29" customFormat="1" ht="35.1" customHeight="1" thickTop="1" thickBot="1">
      <c r="A21" s="548"/>
      <c r="B21" s="555"/>
      <c r="C21" s="537" t="s">
        <v>309</v>
      </c>
      <c r="D21" s="224">
        <f>COUNTIF(C11:C20,"*")</f>
        <v>0</v>
      </c>
      <c r="E21" s="201" t="s">
        <v>19</v>
      </c>
      <c r="F21" s="202"/>
      <c r="G21" s="201"/>
      <c r="H21" s="201"/>
      <c r="I21" s="201"/>
      <c r="J21" s="201"/>
      <c r="K21" s="201"/>
      <c r="L21" s="201"/>
      <c r="M21" s="201"/>
      <c r="N21" s="201"/>
      <c r="O21" s="201"/>
      <c r="P21" s="66"/>
      <c r="Q21" s="64"/>
      <c r="R21" s="65"/>
    </row>
    <row r="22" spans="1:18" s="29" customFormat="1" ht="27" customHeight="1" thickTop="1">
      <c r="B22" s="541"/>
      <c r="C22" s="43"/>
      <c r="D22" s="42"/>
      <c r="E22" s="221" t="str">
        <f>IF(D21=E3,"","＜ERROR＞講師人数が一致していません！")</f>
        <v/>
      </c>
      <c r="F22" s="42"/>
      <c r="G22" s="42"/>
      <c r="H22" s="42"/>
      <c r="I22" s="42"/>
      <c r="J22" s="42"/>
      <c r="K22" s="42"/>
      <c r="L22" s="42"/>
      <c r="M22" s="42"/>
      <c r="N22" s="42"/>
      <c r="O22" s="42"/>
      <c r="P22" s="42"/>
      <c r="Q22" s="42"/>
      <c r="R22" s="42"/>
    </row>
    <row r="23" spans="1:18" s="29" customFormat="1" ht="27" customHeight="1">
      <c r="C23" s="43"/>
      <c r="D23" s="42"/>
      <c r="E23" s="193"/>
      <c r="F23" s="42"/>
      <c r="G23" s="42"/>
      <c r="H23" s="42"/>
      <c r="I23" s="42"/>
      <c r="J23" s="42"/>
      <c r="K23" s="42"/>
      <c r="L23" s="42"/>
      <c r="M23" s="42"/>
      <c r="N23" s="42"/>
      <c r="O23" s="42"/>
      <c r="P23" s="42"/>
      <c r="Q23" s="42"/>
      <c r="R23" s="42"/>
    </row>
    <row r="24" spans="1:18" s="29" customFormat="1" ht="23.25" customHeight="1">
      <c r="C24" s="42" t="s">
        <v>263</v>
      </c>
      <c r="D24" s="42"/>
      <c r="E24" s="42"/>
      <c r="F24" s="42"/>
      <c r="G24" s="42"/>
      <c r="H24" s="42"/>
      <c r="I24" s="42"/>
      <c r="J24" s="42"/>
      <c r="K24" s="42"/>
      <c r="L24" s="42"/>
      <c r="M24" s="42"/>
      <c r="N24" s="42"/>
      <c r="O24" s="42"/>
      <c r="P24" s="42"/>
      <c r="Q24" s="42"/>
      <c r="R24" s="42"/>
    </row>
    <row r="25" spans="1:18" ht="27" customHeight="1">
      <c r="C25" s="198" t="s">
        <v>261</v>
      </c>
      <c r="D25" s="3"/>
      <c r="E25" s="3"/>
      <c r="F25" s="3"/>
      <c r="G25" s="3"/>
      <c r="H25" s="3"/>
      <c r="I25" s="3"/>
      <c r="J25" s="3"/>
      <c r="K25" s="3"/>
      <c r="L25" s="3"/>
      <c r="M25" s="3"/>
      <c r="N25" s="3"/>
      <c r="O25" s="3"/>
      <c r="P25" s="3"/>
      <c r="Q25" s="3"/>
      <c r="R25" s="3"/>
    </row>
    <row r="26" spans="1:18" ht="18" customHeight="1">
      <c r="C26" t="s">
        <v>52</v>
      </c>
    </row>
    <row r="27" spans="1:18" ht="18" customHeight="1">
      <c r="C27" t="s">
        <v>286</v>
      </c>
    </row>
    <row r="28" spans="1:18" ht="18.75" customHeight="1">
      <c r="C28" s="1244" t="s">
        <v>285</v>
      </c>
      <c r="D28" s="1244"/>
      <c r="E28" s="1244"/>
      <c r="F28" s="1244"/>
      <c r="G28" s="1244"/>
      <c r="H28" s="1244"/>
      <c r="I28" s="1244"/>
      <c r="J28" s="1244"/>
      <c r="K28" s="1244"/>
      <c r="L28" s="1244"/>
      <c r="M28" s="1244"/>
      <c r="N28" s="1244"/>
      <c r="O28" s="1244"/>
      <c r="P28" s="1244"/>
      <c r="Q28" s="1244"/>
      <c r="R28" s="1244"/>
    </row>
    <row r="29" spans="1:18" ht="18.75" customHeight="1">
      <c r="C29" s="5" t="s">
        <v>287</v>
      </c>
      <c r="D29" s="152"/>
      <c r="E29" s="152"/>
      <c r="F29" s="152"/>
      <c r="G29" s="152"/>
      <c r="H29" s="152"/>
      <c r="I29" s="152"/>
      <c r="J29" s="152"/>
      <c r="K29" s="152"/>
      <c r="L29" s="152"/>
      <c r="M29" s="152"/>
      <c r="N29" s="152"/>
      <c r="O29" s="152"/>
      <c r="P29" s="152"/>
      <c r="Q29" s="152"/>
      <c r="R29" s="152"/>
    </row>
    <row r="30" spans="1:18" ht="18" customHeight="1">
      <c r="C30" t="s">
        <v>288</v>
      </c>
    </row>
    <row r="31" spans="1:18" ht="18" customHeight="1">
      <c r="C31" t="s">
        <v>289</v>
      </c>
    </row>
    <row r="32" spans="1:18" ht="18" customHeight="1">
      <c r="C32" t="s">
        <v>0</v>
      </c>
    </row>
    <row r="33" spans="3:3" ht="18" customHeight="1">
      <c r="C33" t="s">
        <v>280</v>
      </c>
    </row>
    <row r="34" spans="3:3" ht="18" customHeight="1">
      <c r="C34" t="s">
        <v>262</v>
      </c>
    </row>
    <row r="35" spans="3:3" ht="18" customHeight="1">
      <c r="C35" t="s">
        <v>374</v>
      </c>
    </row>
    <row r="36" spans="3:3" ht="18" customHeight="1">
      <c r="C36" t="s">
        <v>375</v>
      </c>
    </row>
    <row r="37" spans="3:3" ht="18" customHeight="1">
      <c r="C37" t="s">
        <v>379</v>
      </c>
    </row>
    <row r="38" spans="3:3">
      <c r="C38" t="s">
        <v>376</v>
      </c>
    </row>
  </sheetData>
  <sheetProtection formatCells="0" formatColumns="0" formatRows="0" insertRows="0" deleteRows="0"/>
  <mergeCells count="13">
    <mergeCell ref="B6:B7"/>
    <mergeCell ref="N3:O3"/>
    <mergeCell ref="N4:O4"/>
    <mergeCell ref="C28:R28"/>
    <mergeCell ref="H6:I6"/>
    <mergeCell ref="D6:D7"/>
    <mergeCell ref="P6:P7"/>
    <mergeCell ref="Q6:R6"/>
    <mergeCell ref="N6:O6"/>
    <mergeCell ref="J6:M6"/>
    <mergeCell ref="C6:C7"/>
    <mergeCell ref="E6:F6"/>
    <mergeCell ref="G6:G7"/>
  </mergeCells>
  <phoneticPr fontId="2"/>
  <dataValidations xWindow="542" yWindow="464" count="5">
    <dataValidation type="list" allowBlank="1" showInputMessage="1" showErrorMessage="1" prompt="リストから選択してください" sqref="J9:J20">
      <formula1>$T$6:$T$11</formula1>
    </dataValidation>
    <dataValidation type="list" allowBlank="1" showInputMessage="1" showErrorMessage="1" prompt="ﾘｽﾄから選択してください" sqref="L8:L20">
      <formula1>$U$6:$U$11</formula1>
    </dataValidation>
    <dataValidation type="list" allowBlank="1" showInputMessage="1" showErrorMessage="1" prompt="リストから選択してください" sqref="J8">
      <formula1>$T$6:$T$12</formula1>
    </dataValidation>
    <dataValidation type="list" allowBlank="1" showInputMessage="1" showErrorMessage="1" sqref="E11:F20 H11:I20 Q11:R20">
      <formula1>"○"</formula1>
    </dataValidation>
    <dataValidation type="custom" allowBlank="1" showInputMessage="1" showErrorMessage="1" sqref="E3 P3:P4 D21 E22">
      <formula1>""</formula1>
    </dataValidation>
  </dataValidations>
  <printOptions horizontalCentered="1"/>
  <pageMargins left="0.39370078740157483" right="0.39370078740157483" top="0.78740157480314965" bottom="0.39370078740157483" header="0.39370078740157483" footer="0.31496062992125984"/>
  <pageSetup paperSize="9" scale="87" fitToHeight="2" orientation="landscape" r:id="rId1"/>
  <headerFooter alignWithMargins="0">
    <oddHeader>&amp;R&amp;10&amp;F</oddHeader>
  </headerFooter>
  <rowBreaks count="1" manualBreakCount="1">
    <brk id="22" min="1" max="17" man="1"/>
  </rowBreaks>
  <cellWatches>
    <cellWatch r="T12"/>
  </cellWatche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8"/>
  <sheetViews>
    <sheetView showZeros="0" view="pageBreakPreview" topLeftCell="A58" zoomScale="90" zoomScaleNormal="100" zoomScaleSheetLayoutView="90" workbookViewId="0">
      <selection activeCell="J40" sqref="J40"/>
    </sheetView>
  </sheetViews>
  <sheetFormatPr defaultRowHeight="13.5"/>
  <cols>
    <col min="1" max="1" width="3.375" customWidth="1"/>
    <col min="2" max="2" width="6.125" style="1" customWidth="1"/>
    <col min="3" max="3" width="4.375" style="1" customWidth="1"/>
    <col min="4" max="4" width="9.375" customWidth="1"/>
    <col min="5" max="5" width="11.625" customWidth="1"/>
    <col min="6" max="9" width="10.625" customWidth="1"/>
    <col min="10" max="10" width="8.625" customWidth="1"/>
    <col min="11" max="11" width="12" customWidth="1"/>
  </cols>
  <sheetData>
    <row r="1" spans="1:12" ht="30.75" customHeight="1">
      <c r="A1" s="2" t="s">
        <v>245</v>
      </c>
    </row>
    <row r="2" spans="1:12" ht="10.5" customHeight="1" thickBot="1"/>
    <row r="3" spans="1:12" ht="29.25" customHeight="1">
      <c r="B3" s="1557" t="s">
        <v>54</v>
      </c>
      <c r="C3" s="1558"/>
      <c r="D3" s="91" t="s">
        <v>80</v>
      </c>
      <c r="E3" s="1495" t="str">
        <f>入力表!B55</f>
        <v>再就職促進オンライン委託訓練</v>
      </c>
      <c r="F3" s="1496"/>
      <c r="G3" s="1497"/>
      <c r="H3" s="175" t="s">
        <v>310</v>
      </c>
      <c r="I3" s="1236" t="str">
        <f>入力表!C55</f>
        <v>　</v>
      </c>
      <c r="J3" s="1558"/>
    </row>
    <row r="4" spans="1:12" ht="29.25" customHeight="1" thickBot="1">
      <c r="B4" s="1559" t="s">
        <v>16</v>
      </c>
      <c r="C4" s="1560"/>
      <c r="D4" s="1569">
        <f>入力表!D55</f>
        <v>0</v>
      </c>
      <c r="E4" s="1570"/>
      <c r="F4" s="1570"/>
      <c r="G4" s="1570"/>
      <c r="H4" s="1570"/>
      <c r="I4" s="1570"/>
      <c r="J4" s="1571"/>
    </row>
    <row r="5" spans="1:12" ht="29.25" customHeight="1">
      <c r="B5" s="159"/>
      <c r="C5" s="159"/>
      <c r="D5" s="180"/>
      <c r="E5" s="180"/>
      <c r="F5" s="180"/>
      <c r="G5" s="180"/>
      <c r="H5" s="180"/>
      <c r="I5" s="180"/>
      <c r="J5" s="180"/>
    </row>
    <row r="6" spans="1:12" ht="36" customHeight="1" thickBot="1">
      <c r="B6" s="69" t="s">
        <v>42</v>
      </c>
      <c r="C6" s="7"/>
      <c r="D6" s="20"/>
      <c r="E6" s="160" t="s">
        <v>248</v>
      </c>
      <c r="F6" s="20"/>
      <c r="G6" s="20"/>
      <c r="H6" s="7" t="s">
        <v>75</v>
      </c>
      <c r="I6" s="7"/>
      <c r="J6" s="7"/>
      <c r="K6" s="8"/>
      <c r="L6" s="8"/>
    </row>
    <row r="7" spans="1:12" ht="13.5" customHeight="1">
      <c r="B7" s="1561" t="s">
        <v>175</v>
      </c>
      <c r="C7" s="1562"/>
      <c r="D7" s="1567">
        <f>SUM(F8,H8)</f>
        <v>0</v>
      </c>
      <c r="E7" s="178"/>
      <c r="F7" s="179"/>
      <c r="G7" s="179"/>
      <c r="H7" s="182"/>
      <c r="I7" s="1563" t="s">
        <v>76</v>
      </c>
      <c r="J7" s="1565">
        <v>6</v>
      </c>
      <c r="K7" s="1069"/>
      <c r="L7" s="8"/>
    </row>
    <row r="8" spans="1:12" ht="40.5" customHeight="1">
      <c r="B8" s="1195"/>
      <c r="C8" s="1203"/>
      <c r="D8" s="1568"/>
      <c r="E8" s="181" t="s">
        <v>221</v>
      </c>
      <c r="F8" s="416">
        <f>入力表!D13</f>
        <v>0</v>
      </c>
      <c r="G8" s="177" t="s">
        <v>222</v>
      </c>
      <c r="H8" s="241">
        <f>入力表!E13</f>
        <v>0</v>
      </c>
      <c r="I8" s="1564"/>
      <c r="J8" s="1566"/>
      <c r="K8" s="1070"/>
    </row>
    <row r="9" spans="1:12" ht="30" customHeight="1" thickBot="1">
      <c r="B9" s="70"/>
      <c r="C9" s="71"/>
      <c r="D9" s="1554" t="s">
        <v>147</v>
      </c>
      <c r="E9" s="1556"/>
      <c r="F9" s="1554" t="s">
        <v>25</v>
      </c>
      <c r="G9" s="1555"/>
      <c r="H9" s="1555"/>
      <c r="I9" s="1556"/>
      <c r="J9" s="1056" t="s">
        <v>18</v>
      </c>
      <c r="K9" s="1071" t="s">
        <v>707</v>
      </c>
    </row>
    <row r="10" spans="1:12" s="234" customFormat="1" ht="18" customHeight="1" thickTop="1">
      <c r="B10" s="250"/>
      <c r="C10" s="251"/>
      <c r="D10" s="1572"/>
      <c r="E10" s="1573"/>
      <c r="F10" s="1542"/>
      <c r="G10" s="1543"/>
      <c r="H10" s="1543"/>
      <c r="I10" s="1544"/>
      <c r="J10" s="1065"/>
      <c r="K10" s="1067"/>
    </row>
    <row r="11" spans="1:12" s="234" customFormat="1" ht="18" customHeight="1">
      <c r="B11" s="252"/>
      <c r="C11" s="239"/>
      <c r="D11" s="1533"/>
      <c r="E11" s="1574"/>
      <c r="F11" s="1545"/>
      <c r="G11" s="1546"/>
      <c r="H11" s="1546"/>
      <c r="I11" s="1541"/>
      <c r="J11" s="1055"/>
      <c r="K11" s="1067"/>
    </row>
    <row r="12" spans="1:12" s="234" customFormat="1" ht="18" customHeight="1">
      <c r="B12" s="252"/>
      <c r="C12" s="239"/>
      <c r="D12" s="1533"/>
      <c r="E12" s="1541"/>
      <c r="F12" s="1530"/>
      <c r="G12" s="1531"/>
      <c r="H12" s="1531"/>
      <c r="I12" s="1532"/>
      <c r="J12" s="1055"/>
      <c r="K12" s="1067"/>
    </row>
    <row r="13" spans="1:12" s="234" customFormat="1" ht="18" customHeight="1">
      <c r="B13" s="252"/>
      <c r="C13" s="239"/>
      <c r="D13" s="1533"/>
      <c r="E13" s="1541"/>
      <c r="F13" s="1530"/>
      <c r="G13" s="1531"/>
      <c r="H13" s="1531"/>
      <c r="I13" s="1532"/>
      <c r="J13" s="1055"/>
      <c r="K13" s="1067"/>
    </row>
    <row r="14" spans="1:12" s="234" customFormat="1" ht="18" customHeight="1">
      <c r="B14" s="252"/>
      <c r="C14" s="239"/>
      <c r="D14" s="1533"/>
      <c r="E14" s="1541"/>
      <c r="F14" s="1530"/>
      <c r="G14" s="1531"/>
      <c r="H14" s="1531"/>
      <c r="I14" s="1532"/>
      <c r="J14" s="1055"/>
      <c r="K14" s="1067"/>
    </row>
    <row r="15" spans="1:12" s="234" customFormat="1" ht="18" customHeight="1">
      <c r="B15" s="252" t="s">
        <v>292</v>
      </c>
      <c r="C15" s="239"/>
      <c r="D15" s="1533"/>
      <c r="E15" s="1541"/>
      <c r="F15" s="1530"/>
      <c r="G15" s="1531"/>
      <c r="H15" s="1531"/>
      <c r="I15" s="1532"/>
      <c r="J15" s="1055"/>
      <c r="K15" s="1067"/>
    </row>
    <row r="16" spans="1:12" s="234" customFormat="1" ht="18" customHeight="1">
      <c r="B16" s="252"/>
      <c r="C16" s="239"/>
      <c r="D16" s="1533"/>
      <c r="E16" s="1541"/>
      <c r="F16" s="1530"/>
      <c r="G16" s="1531"/>
      <c r="H16" s="1531"/>
      <c r="I16" s="1532"/>
      <c r="J16" s="1055"/>
      <c r="K16" s="1067"/>
    </row>
    <row r="17" spans="2:11" s="234" customFormat="1" ht="18" customHeight="1">
      <c r="B17" s="252" t="s">
        <v>293</v>
      </c>
      <c r="C17" s="239" t="s">
        <v>302</v>
      </c>
      <c r="D17" s="1533"/>
      <c r="E17" s="1541"/>
      <c r="F17" s="1530"/>
      <c r="G17" s="1531"/>
      <c r="H17" s="1531"/>
      <c r="I17" s="1532"/>
      <c r="J17" s="1055"/>
      <c r="K17" s="1067"/>
    </row>
    <row r="18" spans="2:11" s="234" customFormat="1" ht="18" customHeight="1">
      <c r="B18" s="252"/>
      <c r="C18" s="239"/>
      <c r="D18" s="1533"/>
      <c r="E18" s="1541"/>
      <c r="F18" s="1530"/>
      <c r="G18" s="1531"/>
      <c r="H18" s="1531"/>
      <c r="I18" s="1532"/>
      <c r="J18" s="1055"/>
      <c r="K18" s="1067"/>
    </row>
    <row r="19" spans="2:11" s="234" customFormat="1" ht="18" customHeight="1">
      <c r="B19" s="252" t="s">
        <v>294</v>
      </c>
      <c r="C19" s="239"/>
      <c r="D19" s="1533"/>
      <c r="E19" s="1541"/>
      <c r="F19" s="1530"/>
      <c r="G19" s="1531"/>
      <c r="H19" s="1531"/>
      <c r="I19" s="1532"/>
      <c r="J19" s="1055"/>
      <c r="K19" s="1067"/>
    </row>
    <row r="20" spans="2:11" s="234" customFormat="1" ht="18" customHeight="1">
      <c r="B20" s="252"/>
      <c r="C20" s="239"/>
      <c r="D20" s="1533"/>
      <c r="E20" s="1541"/>
      <c r="F20" s="1530"/>
      <c r="G20" s="1531"/>
      <c r="H20" s="1531"/>
      <c r="I20" s="1532"/>
      <c r="J20" s="1055"/>
      <c r="K20" s="1067"/>
    </row>
    <row r="21" spans="2:11" s="234" customFormat="1" ht="18" customHeight="1">
      <c r="B21" s="252" t="s">
        <v>295</v>
      </c>
      <c r="C21" s="239"/>
      <c r="D21" s="1533"/>
      <c r="E21" s="1541"/>
      <c r="F21" s="1530"/>
      <c r="G21" s="1531"/>
      <c r="H21" s="1531"/>
      <c r="I21" s="1532"/>
      <c r="J21" s="1055"/>
      <c r="K21" s="1067"/>
    </row>
    <row r="22" spans="2:11" s="234" customFormat="1" ht="18" customHeight="1">
      <c r="B22" s="252"/>
      <c r="C22" s="239"/>
      <c r="D22" s="1533"/>
      <c r="E22" s="1541"/>
      <c r="F22" s="1530"/>
      <c r="G22" s="1531"/>
      <c r="H22" s="1531"/>
      <c r="I22" s="1532"/>
      <c r="J22" s="1055"/>
      <c r="K22" s="1067"/>
    </row>
    <row r="23" spans="2:11" s="234" customFormat="1" ht="18" customHeight="1">
      <c r="B23" s="252" t="s">
        <v>296</v>
      </c>
      <c r="C23" s="239"/>
      <c r="D23" s="1533"/>
      <c r="E23" s="1541"/>
      <c r="F23" s="1530"/>
      <c r="G23" s="1531"/>
      <c r="H23" s="1531"/>
      <c r="I23" s="1532"/>
      <c r="J23" s="1055"/>
      <c r="K23" s="1067"/>
    </row>
    <row r="24" spans="2:11" s="234" customFormat="1" ht="18" customHeight="1">
      <c r="B24" s="252"/>
      <c r="C24" s="239"/>
      <c r="D24" s="1533"/>
      <c r="E24" s="1541"/>
      <c r="F24" s="1530"/>
      <c r="G24" s="1531"/>
      <c r="H24" s="1531"/>
      <c r="I24" s="1532"/>
      <c r="J24" s="1055"/>
      <c r="K24" s="1067"/>
    </row>
    <row r="25" spans="2:11" s="234" customFormat="1" ht="18" customHeight="1">
      <c r="B25" s="252" t="s">
        <v>297</v>
      </c>
      <c r="C25" s="239"/>
      <c r="D25" s="1533"/>
      <c r="E25" s="1541"/>
      <c r="F25" s="1530"/>
      <c r="G25" s="1531"/>
      <c r="H25" s="1531"/>
      <c r="I25" s="1532"/>
      <c r="J25" s="1055"/>
      <c r="K25" s="1067"/>
    </row>
    <row r="26" spans="2:11" s="234" customFormat="1" ht="18" customHeight="1">
      <c r="B26" s="252"/>
      <c r="C26" s="239"/>
      <c r="D26" s="1533"/>
      <c r="E26" s="1541"/>
      <c r="F26" s="1530"/>
      <c r="G26" s="1531"/>
      <c r="H26" s="1531"/>
      <c r="I26" s="1532"/>
      <c r="J26" s="1055"/>
      <c r="K26" s="1067"/>
    </row>
    <row r="27" spans="2:11" s="234" customFormat="1" ht="18" customHeight="1">
      <c r="B27" s="252" t="s">
        <v>298</v>
      </c>
      <c r="C27" s="239" t="s">
        <v>303</v>
      </c>
      <c r="D27" s="1533"/>
      <c r="E27" s="1541"/>
      <c r="F27" s="1530"/>
      <c r="G27" s="1531"/>
      <c r="H27" s="1531"/>
      <c r="I27" s="1532"/>
      <c r="J27" s="1055"/>
      <c r="K27" s="1067"/>
    </row>
    <row r="28" spans="2:11" s="234" customFormat="1" ht="18" customHeight="1">
      <c r="B28" s="252"/>
      <c r="C28" s="239"/>
      <c r="D28" s="1533"/>
      <c r="E28" s="1541"/>
      <c r="F28" s="1530"/>
      <c r="G28" s="1531"/>
      <c r="H28" s="1531"/>
      <c r="I28" s="1532"/>
      <c r="J28" s="1055"/>
      <c r="K28" s="1067"/>
    </row>
    <row r="29" spans="2:11" s="234" customFormat="1" ht="18" customHeight="1">
      <c r="B29" s="252" t="s">
        <v>299</v>
      </c>
      <c r="C29" s="239"/>
      <c r="D29" s="1533"/>
      <c r="E29" s="1541"/>
      <c r="F29" s="1530"/>
      <c r="G29" s="1531"/>
      <c r="H29" s="1531"/>
      <c r="I29" s="1532"/>
      <c r="J29" s="1055"/>
      <c r="K29" s="1067"/>
    </row>
    <row r="30" spans="2:11" s="234" customFormat="1" ht="18" customHeight="1">
      <c r="B30" s="252"/>
      <c r="C30" s="239"/>
      <c r="D30" s="1533"/>
      <c r="E30" s="1541"/>
      <c r="F30" s="1530"/>
      <c r="G30" s="1531"/>
      <c r="H30" s="1531"/>
      <c r="I30" s="1532"/>
      <c r="J30" s="1055"/>
      <c r="K30" s="1067"/>
    </row>
    <row r="31" spans="2:11" s="234" customFormat="1" ht="18" customHeight="1">
      <c r="B31" s="252" t="s">
        <v>300</v>
      </c>
      <c r="C31" s="239"/>
      <c r="D31" s="1533"/>
      <c r="E31" s="1541"/>
      <c r="F31" s="1530"/>
      <c r="G31" s="1531"/>
      <c r="H31" s="1531"/>
      <c r="I31" s="1532"/>
      <c r="J31" s="1055"/>
      <c r="K31" s="1067"/>
    </row>
    <row r="32" spans="2:11" s="234" customFormat="1" ht="18" customHeight="1">
      <c r="B32" s="252"/>
      <c r="C32" s="239"/>
      <c r="D32" s="1533"/>
      <c r="E32" s="1541"/>
      <c r="F32" s="1530"/>
      <c r="G32" s="1531"/>
      <c r="H32" s="1531"/>
      <c r="I32" s="1532"/>
      <c r="J32" s="1055"/>
      <c r="K32" s="1067"/>
    </row>
    <row r="33" spans="2:11" s="234" customFormat="1" ht="18" customHeight="1">
      <c r="B33" s="252" t="s">
        <v>301</v>
      </c>
      <c r="C33" s="239"/>
      <c r="D33" s="1533"/>
      <c r="E33" s="1541"/>
      <c r="F33" s="1530"/>
      <c r="G33" s="1531"/>
      <c r="H33" s="1531"/>
      <c r="I33" s="1532"/>
      <c r="J33" s="1055"/>
      <c r="K33" s="1067"/>
    </row>
    <row r="34" spans="2:11" s="234" customFormat="1" ht="18" customHeight="1">
      <c r="B34" s="252"/>
      <c r="C34" s="239"/>
      <c r="D34" s="1533"/>
      <c r="E34" s="1541"/>
      <c r="F34" s="1530"/>
      <c r="G34" s="1531"/>
      <c r="H34" s="1531"/>
      <c r="I34" s="1532"/>
      <c r="J34" s="1055"/>
      <c r="K34" s="1067"/>
    </row>
    <row r="35" spans="2:11" s="234" customFormat="1" ht="18" customHeight="1">
      <c r="B35" s="252"/>
      <c r="C35" s="239"/>
      <c r="D35" s="1533"/>
      <c r="E35" s="1541"/>
      <c r="F35" s="1530"/>
      <c r="G35" s="1531"/>
      <c r="H35" s="1531"/>
      <c r="I35" s="1532"/>
      <c r="J35" s="1055"/>
      <c r="K35" s="1067"/>
    </row>
    <row r="36" spans="2:11" s="234" customFormat="1" ht="18" customHeight="1">
      <c r="B36" s="252"/>
      <c r="C36" s="239"/>
      <c r="D36" s="1533"/>
      <c r="E36" s="1541"/>
      <c r="F36" s="1530"/>
      <c r="G36" s="1531"/>
      <c r="H36" s="1531"/>
      <c r="I36" s="1532"/>
      <c r="J36" s="1055"/>
      <c r="K36" s="1067"/>
    </row>
    <row r="37" spans="2:11" s="234" customFormat="1" ht="18" customHeight="1" thickBot="1">
      <c r="B37" s="252"/>
      <c r="C37" s="239"/>
      <c r="D37" s="1537"/>
      <c r="E37" s="1538"/>
      <c r="F37" s="1547"/>
      <c r="G37" s="1548"/>
      <c r="H37" s="1548"/>
      <c r="I37" s="1549"/>
      <c r="J37" s="1066"/>
      <c r="K37" s="1068"/>
    </row>
    <row r="38" spans="2:11" s="29" customFormat="1" ht="27" customHeight="1" thickTop="1" thickBot="1">
      <c r="B38" s="247"/>
      <c r="C38" s="1045"/>
      <c r="D38" s="1552"/>
      <c r="E38" s="1553"/>
      <c r="F38" s="1047"/>
      <c r="G38" s="1046"/>
      <c r="H38" s="1046"/>
      <c r="I38" s="1046" t="s">
        <v>246</v>
      </c>
      <c r="J38" s="1064">
        <f>SUM(J10:J37)</f>
        <v>0</v>
      </c>
      <c r="K38" s="1072">
        <f>SUM(K10:K37)</f>
        <v>0</v>
      </c>
    </row>
    <row r="39" spans="2:11" s="234" customFormat="1" ht="18" customHeight="1" thickTop="1">
      <c r="B39" s="252"/>
      <c r="C39" s="253"/>
      <c r="D39" s="1550"/>
      <c r="E39" s="1551"/>
      <c r="F39" s="1542"/>
      <c r="G39" s="1543"/>
      <c r="H39" s="1543"/>
      <c r="I39" s="1544"/>
      <c r="J39" s="236"/>
    </row>
    <row r="40" spans="2:11" s="234" customFormat="1" ht="18" customHeight="1">
      <c r="B40" s="252"/>
      <c r="C40" s="239"/>
      <c r="D40" s="1533"/>
      <c r="E40" s="1534"/>
      <c r="F40" s="1545"/>
      <c r="G40" s="1546"/>
      <c r="H40" s="1546"/>
      <c r="I40" s="1541"/>
      <c r="J40" s="237"/>
    </row>
    <row r="41" spans="2:11" s="234" customFormat="1" ht="18" customHeight="1">
      <c r="B41" s="252"/>
      <c r="C41" s="239"/>
      <c r="D41" s="1533"/>
      <c r="E41" s="1534"/>
      <c r="F41" s="1530"/>
      <c r="G41" s="1531"/>
      <c r="H41" s="1531"/>
      <c r="I41" s="1532"/>
      <c r="J41" s="237"/>
    </row>
    <row r="42" spans="2:11" s="234" customFormat="1" ht="18" customHeight="1">
      <c r="B42" s="252"/>
      <c r="C42" s="239"/>
      <c r="D42" s="1533"/>
      <c r="E42" s="1534"/>
      <c r="F42" s="1530"/>
      <c r="G42" s="1531"/>
      <c r="H42" s="1531"/>
      <c r="I42" s="1532"/>
      <c r="J42" s="237"/>
    </row>
    <row r="43" spans="2:11" s="234" customFormat="1" ht="18" customHeight="1">
      <c r="B43" s="252"/>
      <c r="C43" s="239"/>
      <c r="D43" s="1533"/>
      <c r="E43" s="1534"/>
      <c r="F43" s="1530"/>
      <c r="G43" s="1531"/>
      <c r="H43" s="1531"/>
      <c r="I43" s="1532"/>
      <c r="J43" s="237"/>
    </row>
    <row r="44" spans="2:11" s="234" customFormat="1" ht="18" customHeight="1">
      <c r="B44" s="252" t="s">
        <v>292</v>
      </c>
      <c r="C44" s="239"/>
      <c r="D44" s="1533"/>
      <c r="E44" s="1534"/>
      <c r="F44" s="1530"/>
      <c r="G44" s="1531"/>
      <c r="H44" s="1531"/>
      <c r="I44" s="1532"/>
      <c r="J44" s="237"/>
    </row>
    <row r="45" spans="2:11" s="234" customFormat="1" ht="18" customHeight="1">
      <c r="B45" s="252"/>
      <c r="C45" s="239"/>
      <c r="D45" s="1533"/>
      <c r="E45" s="1534"/>
      <c r="F45" s="1530"/>
      <c r="G45" s="1531"/>
      <c r="H45" s="1531"/>
      <c r="I45" s="1532"/>
      <c r="J45" s="237"/>
    </row>
    <row r="46" spans="2:11" s="234" customFormat="1" ht="18" customHeight="1">
      <c r="B46" s="252" t="s">
        <v>293</v>
      </c>
      <c r="C46" s="239" t="s">
        <v>304</v>
      </c>
      <c r="D46" s="1533"/>
      <c r="E46" s="1534"/>
      <c r="F46" s="1530"/>
      <c r="G46" s="1531"/>
      <c r="H46" s="1531"/>
      <c r="I46" s="1532"/>
      <c r="J46" s="237"/>
    </row>
    <row r="47" spans="2:11" s="234" customFormat="1" ht="18" customHeight="1">
      <c r="B47" s="252"/>
      <c r="C47" s="239"/>
      <c r="D47" s="1533"/>
      <c r="E47" s="1534"/>
      <c r="F47" s="1530"/>
      <c r="G47" s="1531"/>
      <c r="H47" s="1531"/>
      <c r="I47" s="1532"/>
      <c r="J47" s="237"/>
    </row>
    <row r="48" spans="2:11" s="234" customFormat="1" ht="18" customHeight="1">
      <c r="B48" s="252" t="s">
        <v>294</v>
      </c>
      <c r="C48" s="239"/>
      <c r="D48" s="1533"/>
      <c r="E48" s="1534"/>
      <c r="F48" s="1530"/>
      <c r="G48" s="1531"/>
      <c r="H48" s="1531"/>
      <c r="I48" s="1532"/>
      <c r="J48" s="237"/>
    </row>
    <row r="49" spans="2:10" s="234" customFormat="1" ht="18" customHeight="1">
      <c r="B49" s="252"/>
      <c r="C49" s="239"/>
      <c r="D49" s="1533"/>
      <c r="E49" s="1534"/>
      <c r="F49" s="1530"/>
      <c r="G49" s="1531"/>
      <c r="H49" s="1531"/>
      <c r="I49" s="1532"/>
      <c r="J49" s="237"/>
    </row>
    <row r="50" spans="2:10" s="234" customFormat="1" ht="18" customHeight="1">
      <c r="B50" s="252" t="s">
        <v>295</v>
      </c>
      <c r="C50" s="239"/>
      <c r="D50" s="1533"/>
      <c r="E50" s="1534"/>
      <c r="F50" s="1530"/>
      <c r="G50" s="1531"/>
      <c r="H50" s="1531"/>
      <c r="I50" s="1532"/>
      <c r="J50" s="237"/>
    </row>
    <row r="51" spans="2:10" s="234" customFormat="1" ht="18" customHeight="1">
      <c r="B51" s="252"/>
      <c r="C51" s="239"/>
      <c r="D51" s="1533"/>
      <c r="E51" s="1534"/>
      <c r="F51" s="1530"/>
      <c r="G51" s="1531"/>
      <c r="H51" s="1531"/>
      <c r="I51" s="1532"/>
      <c r="J51" s="237"/>
    </row>
    <row r="52" spans="2:10" s="234" customFormat="1" ht="18" customHeight="1">
      <c r="B52" s="252" t="s">
        <v>296</v>
      </c>
      <c r="C52" s="239"/>
      <c r="D52" s="1533"/>
      <c r="E52" s="1534"/>
      <c r="F52" s="1530"/>
      <c r="G52" s="1531"/>
      <c r="H52" s="1531"/>
      <c r="I52" s="1532"/>
      <c r="J52" s="237"/>
    </row>
    <row r="53" spans="2:10" s="234" customFormat="1" ht="18" customHeight="1">
      <c r="B53" s="252"/>
      <c r="C53" s="239"/>
      <c r="D53" s="1533"/>
      <c r="E53" s="1534"/>
      <c r="F53" s="1530"/>
      <c r="G53" s="1531"/>
      <c r="H53" s="1531"/>
      <c r="I53" s="1532"/>
      <c r="J53" s="237"/>
    </row>
    <row r="54" spans="2:10" s="234" customFormat="1" ht="18" customHeight="1">
      <c r="B54" s="252" t="s">
        <v>297</v>
      </c>
      <c r="C54" s="239"/>
      <c r="D54" s="1533"/>
      <c r="E54" s="1534"/>
      <c r="F54" s="1530"/>
      <c r="G54" s="1531"/>
      <c r="H54" s="1531"/>
      <c r="I54" s="1532"/>
      <c r="J54" s="237"/>
    </row>
    <row r="55" spans="2:10" s="234" customFormat="1" ht="18" customHeight="1">
      <c r="B55" s="252"/>
      <c r="C55" s="239"/>
      <c r="D55" s="1533"/>
      <c r="E55" s="1534"/>
      <c r="F55" s="1530"/>
      <c r="G55" s="1531"/>
      <c r="H55" s="1531"/>
      <c r="I55" s="1532"/>
      <c r="J55" s="237"/>
    </row>
    <row r="56" spans="2:10" s="234" customFormat="1" ht="18" customHeight="1">
      <c r="B56" s="252" t="s">
        <v>298</v>
      </c>
      <c r="C56" s="239" t="s">
        <v>305</v>
      </c>
      <c r="D56" s="1533"/>
      <c r="E56" s="1534"/>
      <c r="F56" s="1530"/>
      <c r="G56" s="1531"/>
      <c r="H56" s="1531"/>
      <c r="I56" s="1532"/>
      <c r="J56" s="237"/>
    </row>
    <row r="57" spans="2:10" s="234" customFormat="1" ht="18" customHeight="1">
      <c r="B57" s="252"/>
      <c r="C57" s="239"/>
      <c r="D57" s="1533"/>
      <c r="E57" s="1534"/>
      <c r="F57" s="1530"/>
      <c r="G57" s="1531"/>
      <c r="H57" s="1531"/>
      <c r="I57" s="1532"/>
      <c r="J57" s="237"/>
    </row>
    <row r="58" spans="2:10" s="234" customFormat="1" ht="18" customHeight="1">
      <c r="B58" s="252" t="s">
        <v>299</v>
      </c>
      <c r="C58" s="239"/>
      <c r="D58" s="1533"/>
      <c r="E58" s="1534"/>
      <c r="F58" s="1530"/>
      <c r="G58" s="1531"/>
      <c r="H58" s="1531"/>
      <c r="I58" s="1532"/>
      <c r="J58" s="237"/>
    </row>
    <row r="59" spans="2:10" s="234" customFormat="1" ht="18" customHeight="1">
      <c r="B59" s="252"/>
      <c r="C59" s="239"/>
      <c r="D59" s="1533"/>
      <c r="E59" s="1534"/>
      <c r="F59" s="1530"/>
      <c r="G59" s="1531"/>
      <c r="H59" s="1531"/>
      <c r="I59" s="1532"/>
      <c r="J59" s="237"/>
    </row>
    <row r="60" spans="2:10" s="234" customFormat="1" ht="18" customHeight="1">
      <c r="B60" s="252" t="s">
        <v>300</v>
      </c>
      <c r="C60" s="239"/>
      <c r="D60" s="1533"/>
      <c r="E60" s="1534"/>
      <c r="F60" s="1530"/>
      <c r="G60" s="1531"/>
      <c r="H60" s="1531"/>
      <c r="I60" s="1532"/>
      <c r="J60" s="237"/>
    </row>
    <row r="61" spans="2:10" s="234" customFormat="1" ht="18" customHeight="1">
      <c r="B61" s="252"/>
      <c r="C61" s="239"/>
      <c r="D61" s="1533"/>
      <c r="E61" s="1534"/>
      <c r="F61" s="1530"/>
      <c r="G61" s="1531"/>
      <c r="H61" s="1531"/>
      <c r="I61" s="1532"/>
      <c r="J61" s="237"/>
    </row>
    <row r="62" spans="2:10" s="234" customFormat="1" ht="18" customHeight="1">
      <c r="B62" s="252" t="s">
        <v>301</v>
      </c>
      <c r="C62" s="239"/>
      <c r="D62" s="1533"/>
      <c r="E62" s="1534"/>
      <c r="F62" s="1530"/>
      <c r="G62" s="1531"/>
      <c r="H62" s="1531"/>
      <c r="I62" s="1532"/>
      <c r="J62" s="237"/>
    </row>
    <row r="63" spans="2:10" s="234" customFormat="1" ht="18" customHeight="1">
      <c r="B63" s="252"/>
      <c r="C63" s="239"/>
      <c r="D63" s="1533"/>
      <c r="E63" s="1534"/>
      <c r="F63" s="1530"/>
      <c r="G63" s="1531"/>
      <c r="H63" s="1531"/>
      <c r="I63" s="1532"/>
      <c r="J63" s="237"/>
    </row>
    <row r="64" spans="2:10" s="234" customFormat="1" ht="18" customHeight="1">
      <c r="B64" s="252"/>
      <c r="C64" s="239"/>
      <c r="D64" s="1533"/>
      <c r="E64" s="1534"/>
      <c r="F64" s="1530"/>
      <c r="G64" s="1531"/>
      <c r="H64" s="1531"/>
      <c r="I64" s="1532"/>
      <c r="J64" s="237"/>
    </row>
    <row r="65" spans="2:10" s="234" customFormat="1" ht="18" customHeight="1">
      <c r="B65" s="252"/>
      <c r="C65" s="239"/>
      <c r="D65" s="1533"/>
      <c r="E65" s="1534"/>
      <c r="F65" s="1530"/>
      <c r="G65" s="1531"/>
      <c r="H65" s="1531"/>
      <c r="I65" s="1532"/>
      <c r="J65" s="237"/>
    </row>
    <row r="66" spans="2:10" s="234" customFormat="1" ht="18" customHeight="1" thickBot="1">
      <c r="B66" s="252"/>
      <c r="C66" s="239"/>
      <c r="D66" s="1537"/>
      <c r="E66" s="1538"/>
      <c r="F66" s="1547"/>
      <c r="G66" s="1548"/>
      <c r="H66" s="1548"/>
      <c r="I66" s="1549"/>
      <c r="J66" s="238"/>
    </row>
    <row r="67" spans="2:10" s="29" customFormat="1" ht="27" customHeight="1" thickTop="1">
      <c r="B67" s="247"/>
      <c r="C67" s="248"/>
      <c r="D67" s="1539"/>
      <c r="E67" s="1540"/>
      <c r="F67" s="30"/>
      <c r="G67" s="31"/>
      <c r="H67" s="31"/>
      <c r="I67" s="31" t="s">
        <v>247</v>
      </c>
      <c r="J67" s="242">
        <f>SUM(J39:J66)</f>
        <v>0</v>
      </c>
    </row>
    <row r="68" spans="2:10" s="29" customFormat="1" ht="31.5" customHeight="1" thickBot="1">
      <c r="B68" s="249"/>
      <c r="C68" s="109"/>
      <c r="D68" s="110"/>
      <c r="E68" s="110"/>
      <c r="F68" s="110"/>
      <c r="G68" s="110"/>
      <c r="H68" s="1535" t="s">
        <v>341</v>
      </c>
      <c r="I68" s="1536"/>
      <c r="J68" s="243">
        <f>J38+J67</f>
        <v>0</v>
      </c>
    </row>
    <row r="69" spans="2:10" ht="18" customHeight="1">
      <c r="B69" s="1575" t="s">
        <v>37</v>
      </c>
      <c r="C69" s="1578"/>
      <c r="D69" s="1581"/>
      <c r="E69" s="1582"/>
      <c r="F69" s="67" t="s">
        <v>60</v>
      </c>
      <c r="G69" s="39"/>
      <c r="H69" s="39"/>
      <c r="I69" s="39"/>
      <c r="J69" s="244">
        <v>3</v>
      </c>
    </row>
    <row r="70" spans="2:10" ht="18" customHeight="1">
      <c r="B70" s="1576"/>
      <c r="C70" s="1579"/>
      <c r="D70" s="1583"/>
      <c r="E70" s="1584"/>
      <c r="F70" s="68" t="s">
        <v>61</v>
      </c>
      <c r="G70" s="3"/>
      <c r="H70" s="3"/>
      <c r="I70" s="3"/>
      <c r="J70" s="245">
        <v>3</v>
      </c>
    </row>
    <row r="71" spans="2:10" ht="18" customHeight="1" thickBot="1">
      <c r="B71" s="1577"/>
      <c r="C71" s="1580"/>
      <c r="D71" s="1585"/>
      <c r="E71" s="1586"/>
      <c r="F71" s="40"/>
      <c r="G71" s="41"/>
      <c r="H71" s="41"/>
      <c r="I71" s="41"/>
      <c r="J71" s="246">
        <f>SUM(J69:J70)</f>
        <v>6</v>
      </c>
    </row>
    <row r="72" spans="2:10" ht="8.25" customHeight="1"/>
    <row r="73" spans="2:10">
      <c r="B73" s="221" t="str">
        <f>IF(J38=F8,"","＜ERROR＞学科時間数が一致していません！")</f>
        <v/>
      </c>
    </row>
    <row r="74" spans="2:10">
      <c r="B74" s="221" t="str">
        <f>IF(J67=H8,"","＜ERROR＞実技時間数が一致していません！")</f>
        <v/>
      </c>
    </row>
    <row r="78" spans="2:10" ht="11.25" customHeight="1"/>
  </sheetData>
  <sheetProtection formatCells="0" formatColumns="0" formatRows="0" insertRows="0" deleteRows="0"/>
  <mergeCells count="129">
    <mergeCell ref="B69:B71"/>
    <mergeCell ref="F46:I46"/>
    <mergeCell ref="F64:I64"/>
    <mergeCell ref="F66:I66"/>
    <mergeCell ref="F50:I50"/>
    <mergeCell ref="F65:I65"/>
    <mergeCell ref="F51:I51"/>
    <mergeCell ref="F52:I52"/>
    <mergeCell ref="F53:I53"/>
    <mergeCell ref="D54:E54"/>
    <mergeCell ref="F48:I48"/>
    <mergeCell ref="D63:E63"/>
    <mergeCell ref="C69:C71"/>
    <mergeCell ref="D69:E71"/>
    <mergeCell ref="D64:E64"/>
    <mergeCell ref="D52:E52"/>
    <mergeCell ref="D53:E53"/>
    <mergeCell ref="D58:E58"/>
    <mergeCell ref="F54:I54"/>
    <mergeCell ref="D55:E55"/>
    <mergeCell ref="F55:I55"/>
    <mergeCell ref="D62:E62"/>
    <mergeCell ref="F62:I62"/>
    <mergeCell ref="F56:I56"/>
    <mergeCell ref="B3:C3"/>
    <mergeCell ref="B4:C4"/>
    <mergeCell ref="B7:C8"/>
    <mergeCell ref="D9:E9"/>
    <mergeCell ref="E3:G3"/>
    <mergeCell ref="I3:J3"/>
    <mergeCell ref="I7:I8"/>
    <mergeCell ref="F32:I32"/>
    <mergeCell ref="F14:I14"/>
    <mergeCell ref="F16:I16"/>
    <mergeCell ref="F17:I17"/>
    <mergeCell ref="J7:J8"/>
    <mergeCell ref="D7:D8"/>
    <mergeCell ref="F13:I13"/>
    <mergeCell ref="F15:I15"/>
    <mergeCell ref="F10:I10"/>
    <mergeCell ref="F11:I11"/>
    <mergeCell ref="F18:I18"/>
    <mergeCell ref="F19:I19"/>
    <mergeCell ref="F20:I20"/>
    <mergeCell ref="F21:I21"/>
    <mergeCell ref="D4:J4"/>
    <mergeCell ref="D10:E10"/>
    <mergeCell ref="D11:E11"/>
    <mergeCell ref="D12:E12"/>
    <mergeCell ref="D13:E13"/>
    <mergeCell ref="D14:E14"/>
    <mergeCell ref="F12:I12"/>
    <mergeCell ref="D16:E16"/>
    <mergeCell ref="D17:E17"/>
    <mergeCell ref="F9:I9"/>
    <mergeCell ref="D15:E15"/>
    <mergeCell ref="D18:E18"/>
    <mergeCell ref="D40:E40"/>
    <mergeCell ref="D41:E41"/>
    <mergeCell ref="D48:E48"/>
    <mergeCell ref="D49:E49"/>
    <mergeCell ref="D50:E50"/>
    <mergeCell ref="D19:E19"/>
    <mergeCell ref="D33:E33"/>
    <mergeCell ref="D34:E34"/>
    <mergeCell ref="D20:E20"/>
    <mergeCell ref="D28:E28"/>
    <mergeCell ref="D23:E23"/>
    <mergeCell ref="D26:E26"/>
    <mergeCell ref="D32:E32"/>
    <mergeCell ref="D21:E21"/>
    <mergeCell ref="D25:E25"/>
    <mergeCell ref="D31:E31"/>
    <mergeCell ref="F25:I25"/>
    <mergeCell ref="F26:I26"/>
    <mergeCell ref="D27:E27"/>
    <mergeCell ref="F27:I27"/>
    <mergeCell ref="D22:E22"/>
    <mergeCell ref="F22:I22"/>
    <mergeCell ref="F23:I23"/>
    <mergeCell ref="D24:E24"/>
    <mergeCell ref="F24:I24"/>
    <mergeCell ref="F31:I31"/>
    <mergeCell ref="F28:I28"/>
    <mergeCell ref="D29:E29"/>
    <mergeCell ref="F29:I29"/>
    <mergeCell ref="D30:E30"/>
    <mergeCell ref="F30:I30"/>
    <mergeCell ref="D42:E42"/>
    <mergeCell ref="D44:E44"/>
    <mergeCell ref="F39:I39"/>
    <mergeCell ref="F40:I40"/>
    <mergeCell ref="F41:I41"/>
    <mergeCell ref="F33:I33"/>
    <mergeCell ref="F35:I35"/>
    <mergeCell ref="F42:I42"/>
    <mergeCell ref="F37:I37"/>
    <mergeCell ref="F36:I36"/>
    <mergeCell ref="F34:I34"/>
    <mergeCell ref="F43:I43"/>
    <mergeCell ref="D43:E43"/>
    <mergeCell ref="D35:E35"/>
    <mergeCell ref="D36:E36"/>
    <mergeCell ref="D37:E37"/>
    <mergeCell ref="D39:E39"/>
    <mergeCell ref="D38:E38"/>
    <mergeCell ref="F58:I58"/>
    <mergeCell ref="D56:E56"/>
    <mergeCell ref="D51:E51"/>
    <mergeCell ref="H68:I68"/>
    <mergeCell ref="F63:I63"/>
    <mergeCell ref="D59:E59"/>
    <mergeCell ref="F59:I59"/>
    <mergeCell ref="D60:E60"/>
    <mergeCell ref="F60:I60"/>
    <mergeCell ref="D61:E61"/>
    <mergeCell ref="D65:E65"/>
    <mergeCell ref="D66:E66"/>
    <mergeCell ref="F61:I61"/>
    <mergeCell ref="D67:E67"/>
    <mergeCell ref="F44:I44"/>
    <mergeCell ref="D57:E57"/>
    <mergeCell ref="F57:I57"/>
    <mergeCell ref="D45:E45"/>
    <mergeCell ref="D46:E46"/>
    <mergeCell ref="D47:E47"/>
    <mergeCell ref="F49:I49"/>
    <mergeCell ref="F47:I47"/>
    <mergeCell ref="F45:I45"/>
  </mergeCells>
  <phoneticPr fontId="2"/>
  <conditionalFormatting sqref="J38">
    <cfRule type="cellIs" dxfId="93" priority="1" stopIfTrue="1" operator="notEqual">
      <formula>$F$8</formula>
    </cfRule>
  </conditionalFormatting>
  <conditionalFormatting sqref="J67">
    <cfRule type="cellIs" dxfId="92" priority="2" stopIfTrue="1" operator="notEqual">
      <formula>$H$8</formula>
    </cfRule>
  </conditionalFormatting>
  <conditionalFormatting sqref="D7:D8">
    <cfRule type="cellIs" dxfId="91" priority="3" stopIfTrue="1" operator="notEqual">
      <formula>$J$68</formula>
    </cfRule>
    <cfRule type="cellIs" dxfId="90" priority="4" stopIfTrue="1" operator="lessThan">
      <formula>300</formula>
    </cfRule>
  </conditionalFormatting>
  <conditionalFormatting sqref="F8">
    <cfRule type="cellIs" dxfId="89" priority="5" stopIfTrue="1" operator="notEqual">
      <formula>$J$38</formula>
    </cfRule>
  </conditionalFormatting>
  <conditionalFormatting sqref="H8">
    <cfRule type="cellIs" dxfId="88" priority="6" stopIfTrue="1" operator="notEqual">
      <formula>$J$67</formula>
    </cfRule>
  </conditionalFormatting>
  <conditionalFormatting sqref="J68">
    <cfRule type="cellIs" dxfId="87" priority="7" stopIfTrue="1" operator="notEqual">
      <formula>$D$7</formula>
    </cfRule>
    <cfRule type="cellIs" dxfId="86" priority="8" stopIfTrue="1" operator="lessThan">
      <formula>300</formula>
    </cfRule>
  </conditionalFormatting>
  <printOptions horizontalCentered="1"/>
  <pageMargins left="0.59055118110236227" right="0.19685039370078741" top="0.59055118110236227" bottom="0.59055118110236227" header="0.39370078740157483" footer="0.31496062992125984"/>
  <pageSetup paperSize="9" scale="91" fitToHeight="2" orientation="portrait" r:id="rId1"/>
  <headerFooter alignWithMargins="0">
    <oddHeader>&amp;R&amp;10&amp;F</oddHeader>
  </headerFooter>
  <rowBreaks count="1" manualBreakCount="1">
    <brk id="38"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3"/>
  <sheetViews>
    <sheetView showZeros="0" view="pageBreakPreview" topLeftCell="A19" zoomScale="90" zoomScaleNormal="100" zoomScaleSheetLayoutView="90" workbookViewId="0">
      <selection activeCell="C8" sqref="C8:D8"/>
    </sheetView>
  </sheetViews>
  <sheetFormatPr defaultRowHeight="13.5"/>
  <cols>
    <col min="1" max="1" width="3.375" customWidth="1"/>
    <col min="2" max="2" width="10" style="1" customWidth="1"/>
    <col min="3" max="9" width="11.125" customWidth="1"/>
  </cols>
  <sheetData>
    <row r="1" spans="1:11" ht="30.75" customHeight="1">
      <c r="A1" s="2" t="s">
        <v>249</v>
      </c>
    </row>
    <row r="2" spans="1:11" ht="10.5" customHeight="1" thickBot="1"/>
    <row r="3" spans="1:11" ht="29.25" customHeight="1">
      <c r="B3" s="17" t="s">
        <v>54</v>
      </c>
      <c r="C3" s="73" t="s">
        <v>80</v>
      </c>
      <c r="D3" s="1495" t="str">
        <f>入力表!B55</f>
        <v>再就職促進オンライン委託訓練</v>
      </c>
      <c r="E3" s="1496"/>
      <c r="F3" s="1497"/>
      <c r="G3" s="175" t="s">
        <v>310</v>
      </c>
      <c r="H3" s="1495" t="str">
        <f>入力表!C55</f>
        <v>　</v>
      </c>
      <c r="I3" s="1500"/>
    </row>
    <row r="4" spans="1:11" ht="29.25" customHeight="1" thickBot="1">
      <c r="B4" s="183" t="s">
        <v>16</v>
      </c>
      <c r="C4" s="1559">
        <f>入力表!D55</f>
        <v>0</v>
      </c>
      <c r="D4" s="1610"/>
      <c r="E4" s="1610"/>
      <c r="F4" s="1610"/>
      <c r="G4" s="1610"/>
      <c r="H4" s="1610"/>
      <c r="I4" s="1560"/>
    </row>
    <row r="5" spans="1:11" ht="12.75" customHeight="1" thickBot="1">
      <c r="B5" s="23"/>
      <c r="C5" s="23"/>
      <c r="D5" s="23"/>
      <c r="E5" s="23"/>
      <c r="F5" s="23"/>
      <c r="G5" s="23"/>
      <c r="H5" s="23"/>
      <c r="I5" s="23"/>
    </row>
    <row r="6" spans="1:11" ht="29.25" customHeight="1">
      <c r="B6" s="17" t="s">
        <v>403</v>
      </c>
      <c r="C6" s="522" t="s">
        <v>62</v>
      </c>
      <c r="D6" s="187" t="str">
        <f>IF(入力表!B65="○","○","－")</f>
        <v>－</v>
      </c>
      <c r="E6" s="184"/>
      <c r="F6" s="523" t="s">
        <v>63</v>
      </c>
      <c r="G6" s="187" t="str">
        <f>IF(入力表!C65="○","○","－")</f>
        <v>－</v>
      </c>
      <c r="H6" s="184"/>
      <c r="I6" s="155"/>
    </row>
    <row r="7" spans="1:11" ht="29.25" customHeight="1">
      <c r="B7" s="1178" t="s">
        <v>447</v>
      </c>
      <c r="C7" s="524" t="s">
        <v>467</v>
      </c>
      <c r="D7" s="23">
        <f>入力表!E65</f>
        <v>0</v>
      </c>
      <c r="E7" s="23" t="s">
        <v>19</v>
      </c>
      <c r="F7" s="684" t="s">
        <v>465</v>
      </c>
      <c r="G7" s="1592">
        <f>入力表!D65</f>
        <v>0</v>
      </c>
      <c r="H7" s="1593"/>
      <c r="I7" s="685" t="s">
        <v>448</v>
      </c>
    </row>
    <row r="8" spans="1:11" ht="29.25" customHeight="1">
      <c r="B8" s="1501"/>
      <c r="C8" s="1594" t="s">
        <v>636</v>
      </c>
      <c r="D8" s="1595"/>
      <c r="E8" s="1596">
        <f>入力表!F65</f>
        <v>0</v>
      </c>
      <c r="F8" s="1597"/>
      <c r="G8" s="186" t="s">
        <v>451</v>
      </c>
      <c r="H8" s="1598">
        <f>入力表!H65</f>
        <v>0</v>
      </c>
      <c r="I8" s="1599"/>
    </row>
    <row r="9" spans="1:11" ht="30" customHeight="1" thickBot="1">
      <c r="B9" s="190" t="s">
        <v>29</v>
      </c>
      <c r="C9" s="525" t="s">
        <v>119</v>
      </c>
      <c r="D9" s="170" t="str">
        <f>IF(入力表!I65="○","○","－")</f>
        <v>－</v>
      </c>
      <c r="E9" s="526" t="s">
        <v>96</v>
      </c>
      <c r="F9" s="170" t="str">
        <f>IF(入力表!J65="○","○","－")</f>
        <v>－</v>
      </c>
      <c r="G9" s="527" t="s">
        <v>167</v>
      </c>
      <c r="H9" s="111" t="str">
        <f>IF(入力表!K65="○","○","－")</f>
        <v>－</v>
      </c>
      <c r="I9" s="161"/>
    </row>
    <row r="10" spans="1:11" ht="42" customHeight="1" thickTop="1" thickBot="1">
      <c r="B10" s="90" t="s">
        <v>251</v>
      </c>
      <c r="C10" s="629">
        <f>入力表!L65</f>
        <v>0</v>
      </c>
      <c r="D10" s="1587" t="s">
        <v>432</v>
      </c>
      <c r="E10" s="1588"/>
      <c r="F10" s="1588"/>
      <c r="G10" s="1588"/>
      <c r="H10" s="1588"/>
      <c r="I10" s="1589"/>
    </row>
    <row r="11" spans="1:11" ht="29.25" customHeight="1" thickTop="1" thickBot="1">
      <c r="B11" s="59" t="s">
        <v>148</v>
      </c>
      <c r="C11" s="665" t="s">
        <v>107</v>
      </c>
      <c r="D11" s="219">
        <f>入力表!M65</f>
        <v>0</v>
      </c>
      <c r="E11" s="664" t="s">
        <v>105</v>
      </c>
      <c r="F11" s="604">
        <f>入力表!N65</f>
        <v>0</v>
      </c>
      <c r="G11" s="664" t="s">
        <v>37</v>
      </c>
      <c r="H11" s="1590">
        <f>入力表!O65</f>
        <v>0</v>
      </c>
      <c r="I11" s="1591"/>
    </row>
    <row r="12" spans="1:11" ht="72" customHeight="1" thickTop="1" thickBot="1">
      <c r="B12" s="345" t="s">
        <v>344</v>
      </c>
      <c r="C12" s="1600"/>
      <c r="D12" s="1601"/>
      <c r="E12" s="1601"/>
      <c r="F12" s="1601"/>
      <c r="G12" s="1601"/>
      <c r="H12" s="1601"/>
      <c r="I12" s="1602"/>
    </row>
    <row r="13" spans="1:11" ht="17.25" customHeight="1">
      <c r="B13" s="188" t="s">
        <v>345</v>
      </c>
      <c r="C13" s="23"/>
      <c r="D13" s="23"/>
      <c r="E13" s="23"/>
      <c r="F13" s="23"/>
      <c r="G13" s="23"/>
      <c r="H13" s="23"/>
      <c r="I13" s="23"/>
    </row>
    <row r="14" spans="1:11" ht="6" customHeight="1">
      <c r="B14" s="189"/>
      <c r="C14" s="23"/>
      <c r="D14" s="23"/>
      <c r="E14" s="23"/>
      <c r="F14" s="23"/>
      <c r="G14" s="23"/>
      <c r="H14" s="23"/>
      <c r="I14" s="23"/>
    </row>
    <row r="15" spans="1:11" ht="27" customHeight="1" thickBot="1">
      <c r="B15" s="69" t="s">
        <v>226</v>
      </c>
      <c r="C15" s="20"/>
      <c r="E15" s="160" t="s">
        <v>371</v>
      </c>
      <c r="F15" s="20"/>
      <c r="G15" s="7"/>
      <c r="H15" s="7"/>
      <c r="I15" s="7"/>
      <c r="J15" s="8"/>
      <c r="K15" s="8"/>
    </row>
    <row r="16" spans="1:11" ht="33.75" customHeight="1">
      <c r="B16" s="72" t="s">
        <v>176</v>
      </c>
      <c r="C16" s="25"/>
      <c r="D16" s="235">
        <f>入力表!F13</f>
        <v>0</v>
      </c>
      <c r="E16" s="185" t="s">
        <v>68</v>
      </c>
      <c r="F16" s="11"/>
      <c r="G16" s="25"/>
      <c r="H16" s="19"/>
      <c r="I16" s="26"/>
    </row>
    <row r="17" spans="2:9" ht="30" customHeight="1" thickBot="1">
      <c r="B17" s="304"/>
      <c r="C17" s="1092" t="s">
        <v>149</v>
      </c>
      <c r="D17" s="1556"/>
      <c r="E17" s="1555" t="s">
        <v>150</v>
      </c>
      <c r="F17" s="1605"/>
      <c r="G17" s="1605"/>
      <c r="H17" s="1606"/>
      <c r="I17" s="4" t="s">
        <v>18</v>
      </c>
    </row>
    <row r="18" spans="2:9" s="234" customFormat="1" ht="18" customHeight="1" thickTop="1">
      <c r="B18" s="239"/>
      <c r="C18" s="1572"/>
      <c r="D18" s="1551"/>
      <c r="E18" s="1543"/>
      <c r="F18" s="1611"/>
      <c r="G18" s="1611"/>
      <c r="H18" s="1551"/>
      <c r="I18" s="236"/>
    </row>
    <row r="19" spans="2:9" s="234" customFormat="1" ht="18" customHeight="1">
      <c r="B19" s="239"/>
      <c r="C19" s="1604"/>
      <c r="D19" s="1534"/>
      <c r="E19" s="1531"/>
      <c r="F19" s="1603"/>
      <c r="G19" s="1603"/>
      <c r="H19" s="1534"/>
      <c r="I19" s="237"/>
    </row>
    <row r="20" spans="2:9" s="234" customFormat="1" ht="18" customHeight="1">
      <c r="B20" s="239" t="s">
        <v>292</v>
      </c>
      <c r="C20" s="1604"/>
      <c r="D20" s="1534"/>
      <c r="E20" s="1531"/>
      <c r="F20" s="1603"/>
      <c r="G20" s="1603"/>
      <c r="H20" s="1534"/>
      <c r="I20" s="237"/>
    </row>
    <row r="21" spans="2:9" s="234" customFormat="1" ht="18" customHeight="1">
      <c r="B21" s="239" t="s">
        <v>293</v>
      </c>
      <c r="C21" s="1604"/>
      <c r="D21" s="1534"/>
      <c r="E21" s="1531"/>
      <c r="F21" s="1603"/>
      <c r="G21" s="1603"/>
      <c r="H21" s="1534"/>
      <c r="I21" s="237"/>
    </row>
    <row r="22" spans="2:9" s="234" customFormat="1" ht="18" customHeight="1">
      <c r="B22" s="239" t="s">
        <v>294</v>
      </c>
      <c r="C22" s="1604"/>
      <c r="D22" s="1534"/>
      <c r="E22" s="1531"/>
      <c r="F22" s="1603"/>
      <c r="G22" s="1603"/>
      <c r="H22" s="1534"/>
      <c r="I22" s="237"/>
    </row>
    <row r="23" spans="2:9" s="234" customFormat="1" ht="18" customHeight="1">
      <c r="B23" s="239" t="s">
        <v>295</v>
      </c>
      <c r="C23" s="1604"/>
      <c r="D23" s="1534"/>
      <c r="E23" s="1531"/>
      <c r="F23" s="1603"/>
      <c r="G23" s="1603"/>
      <c r="H23" s="1534"/>
      <c r="I23" s="237"/>
    </row>
    <row r="24" spans="2:9" s="234" customFormat="1" ht="18" customHeight="1">
      <c r="B24" s="239" t="s">
        <v>296</v>
      </c>
      <c r="C24" s="1604"/>
      <c r="D24" s="1534"/>
      <c r="E24" s="1531"/>
      <c r="F24" s="1603"/>
      <c r="G24" s="1603"/>
      <c r="H24" s="1534"/>
      <c r="I24" s="237"/>
    </row>
    <row r="25" spans="2:9" s="234" customFormat="1" ht="18" customHeight="1">
      <c r="B25" s="239" t="s">
        <v>297</v>
      </c>
      <c r="C25" s="1604"/>
      <c r="D25" s="1534"/>
      <c r="E25" s="1531"/>
      <c r="F25" s="1603"/>
      <c r="G25" s="1603"/>
      <c r="H25" s="1534"/>
      <c r="I25" s="237"/>
    </row>
    <row r="26" spans="2:9" s="234" customFormat="1" ht="18" customHeight="1">
      <c r="B26" s="239" t="s">
        <v>298</v>
      </c>
      <c r="C26" s="1604"/>
      <c r="D26" s="1534"/>
      <c r="E26" s="1531"/>
      <c r="F26" s="1603"/>
      <c r="G26" s="1603"/>
      <c r="H26" s="1534"/>
      <c r="I26" s="237"/>
    </row>
    <row r="27" spans="2:9" s="234" customFormat="1" ht="18" customHeight="1">
      <c r="B27" s="239" t="s">
        <v>299</v>
      </c>
      <c r="C27" s="1604"/>
      <c r="D27" s="1534"/>
      <c r="E27" s="1531"/>
      <c r="F27" s="1603"/>
      <c r="G27" s="1603"/>
      <c r="H27" s="1534"/>
      <c r="I27" s="237"/>
    </row>
    <row r="28" spans="2:9" s="234" customFormat="1" ht="18" customHeight="1">
      <c r="B28" s="239" t="s">
        <v>300</v>
      </c>
      <c r="C28" s="1612" t="s">
        <v>495</v>
      </c>
      <c r="D28" s="1613"/>
      <c r="E28" s="1619" t="s">
        <v>496</v>
      </c>
      <c r="F28" s="1620"/>
      <c r="G28" s="1620"/>
      <c r="H28" s="1621"/>
      <c r="I28" s="237"/>
    </row>
    <row r="29" spans="2:9" s="234" customFormat="1" ht="18" customHeight="1">
      <c r="B29" s="239" t="s">
        <v>301</v>
      </c>
      <c r="C29" s="1622"/>
      <c r="D29" s="1613"/>
      <c r="E29" s="1623" t="s">
        <v>497</v>
      </c>
      <c r="F29" s="1624"/>
      <c r="G29" s="1624"/>
      <c r="H29" s="1625"/>
      <c r="I29" s="237"/>
    </row>
    <row r="30" spans="2:9" s="234" customFormat="1" ht="18" customHeight="1">
      <c r="B30" s="239"/>
      <c r="C30" s="1622"/>
      <c r="D30" s="1613"/>
      <c r="E30" s="1614" t="s">
        <v>373</v>
      </c>
      <c r="F30" s="1615"/>
      <c r="G30" s="1615"/>
      <c r="H30" s="1616"/>
      <c r="I30" s="237"/>
    </row>
    <row r="31" spans="2:9" s="234" customFormat="1" ht="18" customHeight="1">
      <c r="B31" s="239"/>
      <c r="C31" s="1622"/>
      <c r="D31" s="1613"/>
      <c r="E31" s="1630" t="s">
        <v>556</v>
      </c>
      <c r="F31" s="1631"/>
      <c r="G31" s="1631"/>
      <c r="H31" s="1632"/>
      <c r="I31" s="237"/>
    </row>
    <row r="32" spans="2:9" s="234" customFormat="1" ht="18" customHeight="1">
      <c r="B32" s="239"/>
      <c r="C32" s="1633"/>
      <c r="D32" s="1634"/>
      <c r="E32" s="1635"/>
      <c r="F32" s="1636"/>
      <c r="G32" s="1636"/>
      <c r="H32" s="1637"/>
      <c r="I32" s="237"/>
    </row>
    <row r="33" spans="2:9" s="234" customFormat="1" ht="18" customHeight="1" thickBot="1">
      <c r="B33" s="239"/>
      <c r="C33" s="1626" t="s">
        <v>493</v>
      </c>
      <c r="D33" s="1627"/>
      <c r="E33" s="1628" t="s">
        <v>494</v>
      </c>
      <c r="F33" s="1629"/>
      <c r="G33" s="1629"/>
      <c r="H33" s="1627"/>
      <c r="I33" s="687"/>
    </row>
    <row r="34" spans="2:9" ht="30" customHeight="1" thickTop="1" thickBot="1">
      <c r="B34" s="305"/>
      <c r="C34" s="28"/>
      <c r="D34" s="28"/>
      <c r="E34" s="28"/>
      <c r="F34" s="28"/>
      <c r="G34" s="1617" t="s">
        <v>291</v>
      </c>
      <c r="H34" s="1618"/>
      <c r="I34" s="240">
        <f>SUM(I18:I33)</f>
        <v>0</v>
      </c>
    </row>
    <row r="35" spans="2:9" ht="9" customHeight="1"/>
    <row r="36" spans="2:9">
      <c r="B36" s="221" t="str">
        <f>IF(I34=D16,"","＜ERROR＞就職支援時間数が一致していません！")</f>
        <v/>
      </c>
    </row>
    <row r="37" spans="2:9" ht="14.25" thickBot="1">
      <c r="B37" s="413" t="s">
        <v>355</v>
      </c>
      <c r="C37" s="3"/>
      <c r="E37" s="414"/>
      <c r="F37" s="3"/>
      <c r="G37" s="6"/>
      <c r="H37" s="6"/>
      <c r="I37" s="6"/>
    </row>
    <row r="38" spans="2:9" ht="144" customHeight="1" thickTop="1" thickBot="1">
      <c r="B38" s="1607"/>
      <c r="C38" s="1608"/>
      <c r="D38" s="1608"/>
      <c r="E38" s="1608"/>
      <c r="F38" s="1608"/>
      <c r="G38" s="1608"/>
      <c r="H38" s="1608"/>
      <c r="I38" s="1609"/>
    </row>
    <row r="39" spans="2:9" ht="14.25" thickTop="1"/>
    <row r="43" spans="2:9" ht="11.25" customHeight="1"/>
  </sheetData>
  <sheetProtection formatCells="0" formatColumns="0" formatRows="0" insertRows="0" deleteRows="0"/>
  <mergeCells count="47">
    <mergeCell ref="C33:D33"/>
    <mergeCell ref="E33:H33"/>
    <mergeCell ref="C31:D31"/>
    <mergeCell ref="E31:H31"/>
    <mergeCell ref="C30:D30"/>
    <mergeCell ref="C32:D32"/>
    <mergeCell ref="E32:H32"/>
    <mergeCell ref="E24:H24"/>
    <mergeCell ref="E28:H28"/>
    <mergeCell ref="C29:D29"/>
    <mergeCell ref="C26:D26"/>
    <mergeCell ref="E27:H27"/>
    <mergeCell ref="C24:D24"/>
    <mergeCell ref="E29:H29"/>
    <mergeCell ref="B38:I38"/>
    <mergeCell ref="D3:F3"/>
    <mergeCell ref="H3:I3"/>
    <mergeCell ref="C4:I4"/>
    <mergeCell ref="C18:D18"/>
    <mergeCell ref="E18:H18"/>
    <mergeCell ref="C25:D25"/>
    <mergeCell ref="E25:H25"/>
    <mergeCell ref="C20:D20"/>
    <mergeCell ref="E20:H20"/>
    <mergeCell ref="E26:H26"/>
    <mergeCell ref="C28:D28"/>
    <mergeCell ref="E30:H30"/>
    <mergeCell ref="C27:D27"/>
    <mergeCell ref="G34:H34"/>
    <mergeCell ref="B7:B8"/>
    <mergeCell ref="C12:I12"/>
    <mergeCell ref="E23:H23"/>
    <mergeCell ref="C21:D21"/>
    <mergeCell ref="E21:H21"/>
    <mergeCell ref="C22:D22"/>
    <mergeCell ref="E22:H22"/>
    <mergeCell ref="E17:H17"/>
    <mergeCell ref="C19:D19"/>
    <mergeCell ref="E19:H19"/>
    <mergeCell ref="C17:D17"/>
    <mergeCell ref="C23:D23"/>
    <mergeCell ref="D10:I10"/>
    <mergeCell ref="H11:I11"/>
    <mergeCell ref="G7:H7"/>
    <mergeCell ref="C8:D8"/>
    <mergeCell ref="E8:F8"/>
    <mergeCell ref="H8:I8"/>
  </mergeCells>
  <phoneticPr fontId="2"/>
  <conditionalFormatting sqref="I34">
    <cfRule type="cellIs" dxfId="85" priority="1" stopIfTrue="1" operator="notBetween">
      <formula>12</formula>
      <formula>24</formula>
    </cfRule>
  </conditionalFormatting>
  <conditionalFormatting sqref="D16">
    <cfRule type="cellIs" dxfId="84" priority="2" stopIfTrue="1" operator="notBetween">
      <formula>12</formula>
      <formula>24</formula>
    </cfRule>
    <cfRule type="cellIs" dxfId="83" priority="3" stopIfTrue="1" operator="notEqual">
      <formula>$I$34</formula>
    </cfRule>
  </conditionalFormatting>
  <dataValidations count="2">
    <dataValidation type="list" allowBlank="1" showInputMessage="1" showErrorMessage="1" sqref="E31:H31">
      <formula1>"就職支援時間内に実施,放課後等時間外実施の場合有,放課後等時間外を含めて実施,放課後等時間外に実施"</formula1>
    </dataValidation>
    <dataValidation type="custom" allowBlank="1" showInputMessage="1" showErrorMessage="1" sqref="D3:F3 H3:I3 C4:I4 G6 D6:D7 G7:H7 E8:F8 H8:I8 D9 F9 H9 C10 D11 F11 H11:I11 D16 I34 B36">
      <formula1>""</formula1>
    </dataValidation>
  </dataValidations>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rowBreaks count="1" manualBreakCount="1">
    <brk id="35"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入力表</vt:lpstr>
      <vt:lpstr>１契約者及び訓練規模等</vt:lpstr>
      <vt:lpstr>２-（１）委託実績（東京都）</vt:lpstr>
      <vt:lpstr>２-（２）委託実績 (東京都以外の公共機関)</vt:lpstr>
      <vt:lpstr>３訓練実施施設の概要</vt:lpstr>
      <vt:lpstr>４訓練の概要</vt:lpstr>
      <vt:lpstr>５講師名簿</vt:lpstr>
      <vt:lpstr>６カリキュラム</vt:lpstr>
      <vt:lpstr>７就職支援の概要・カリキュラム</vt:lpstr>
      <vt:lpstr>８就職担当名簿</vt:lpstr>
      <vt:lpstr>９事務担当名簿</vt:lpstr>
      <vt:lpstr>１０月別カリキュラム(12月)</vt:lpstr>
      <vt:lpstr>１０月別カリキュラム(1月)</vt:lpstr>
      <vt:lpstr>１１テキスト内訳</vt:lpstr>
      <vt:lpstr>１２ポジションシート(オンライン)</vt:lpstr>
      <vt:lpstr>１３オンライン環境等</vt:lpstr>
      <vt:lpstr>１４提出物一覧</vt:lpstr>
      <vt:lpstr>'１０月別カリキュラム(12月)'!Print_Area</vt:lpstr>
      <vt:lpstr>'１１テキスト内訳'!Print_Area</vt:lpstr>
      <vt:lpstr>'１２ポジションシート(オンライン)'!Print_Area</vt:lpstr>
      <vt:lpstr>'１３オンライン環境等'!Print_Area</vt:lpstr>
      <vt:lpstr>'１契約者及び訓練規模等'!Print_Area</vt:lpstr>
      <vt:lpstr>'２-（１）委託実績（東京都）'!Print_Area</vt:lpstr>
      <vt:lpstr>'２-（２）委託実績 (東京都以外の公共機関)'!Print_Area</vt:lpstr>
      <vt:lpstr>'３訓練実施施設の概要'!Print_Area</vt:lpstr>
      <vt:lpstr>'４訓練の概要'!Print_Area</vt:lpstr>
      <vt:lpstr>'５講師名簿'!Print_Area</vt:lpstr>
      <vt:lpstr>'６カリキュラム'!Print_Area</vt:lpstr>
      <vt:lpstr>'７就職支援の概要・カリキュラム'!Print_Area</vt:lpstr>
      <vt:lpstr>'８就職担当名簿'!Print_Area</vt:lpstr>
      <vt:lpstr>入力表!Print_Area</vt:lpstr>
      <vt:lpstr>'１契約者及び訓練規模等'!Print_Titles</vt:lpstr>
      <vt:lpstr>'３訓練実施施設の概要'!Print_Titles</vt:lpstr>
      <vt:lpstr>'６カリキュラム'!Print_Titles</vt:lpstr>
      <vt:lpstr>学科時間</vt:lpstr>
      <vt:lpstr>学科時間計</vt:lpstr>
      <vt:lpstr>実技時間</vt:lpstr>
      <vt:lpstr>実技時間計</vt:lpstr>
      <vt:lpstr>実訓練時間</vt:lpstr>
      <vt:lpstr>就職支援時間</vt:lpstr>
      <vt:lpstr>総訓練時間</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
</cp:lastModifiedBy>
  <cp:lastPrinted>2019-11-18T06:53:05Z</cp:lastPrinted>
  <dcterms:created xsi:type="dcterms:W3CDTF">2002-03-05T01:29:04Z</dcterms:created>
  <dcterms:modified xsi:type="dcterms:W3CDTF">2020-08-03T02:31:33Z</dcterms:modified>
</cp:coreProperties>
</file>